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Licit2023\Processos digitais\01 - Pregao Eletronico\PE 38-2022 - sinalizacao\"/>
    </mc:Choice>
  </mc:AlternateContent>
  <bookViews>
    <workbookView xWindow="0" yWindow="0" windowWidth="28800" windowHeight="12435" tabRatio="867" activeTab="6"/>
  </bookViews>
  <sheets>
    <sheet name="PLANILHA REFERENCIA DETRAN PR" sheetId="11" r:id="rId1"/>
    <sheet name="FOLHA FECHAMENTO" sheetId="7" r:id="rId2"/>
    <sheet name="BDI" sheetId="5" r:id="rId3"/>
    <sheet name="RESUMO" sheetId="8" r:id="rId4"/>
    <sheet name="PLANILHA_SINTÉTICA" sheetId="1" r:id="rId5"/>
    <sheet name="CURVA ABC" sheetId="10" r:id="rId6"/>
    <sheet name="DECLARAÇÃO" sheetId="6" r:id="rId7"/>
  </sheets>
  <externalReferences>
    <externalReference r:id="rId8"/>
  </externalReferences>
  <definedNames>
    <definedName name="_xlnm._FilterDatabase" localSheetId="0" hidden="1">'PLANILHA REFERENCIA DETRAN PR'!$A$4:$I$42</definedName>
    <definedName name="_xlnm._FilterDatabase" localSheetId="4" hidden="1">PLANILHA_SINTÉTICA!$B$12:$N$21</definedName>
    <definedName name="_xlnm.Print_Area" localSheetId="2">BDI!$B$2:$J$45</definedName>
    <definedName name="_xlnm.Print_Area" localSheetId="5">'CURVA ABC'!$B$2:$L$22</definedName>
    <definedName name="_xlnm.Print_Area" localSheetId="6">DECLARAÇÃO!$B$2:$I$47</definedName>
    <definedName name="_xlnm.Print_Area" localSheetId="1">'FOLHA FECHAMENTO'!$B$2:$N$59</definedName>
    <definedName name="_xlnm.Print_Area" localSheetId="0">'PLANILHA REFERENCIA DETRAN PR'!$A$1:$I$42</definedName>
    <definedName name="_xlnm.Print_Area" localSheetId="4">PLANILHA_SINTÉTICA!$B$2:$N$32</definedName>
    <definedName name="_xlnm.Print_Area" localSheetId="3">RESUMO!$B$2:$J$24</definedName>
    <definedName name="_xlnm.Print_Titles" localSheetId="0">'PLANILHA REFERENCIA DETRAN PR'!$4:$5</definedName>
    <definedName name="_xlnm.Print_Titles" localSheetId="4">PLANILHA_SINTÉTICA!$12:$13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0" l="1"/>
  <c r="K17" i="10" s="1"/>
  <c r="K18" i="10" s="1"/>
  <c r="K19" i="10" s="1"/>
  <c r="K20" i="10" s="1"/>
  <c r="K21" i="10" s="1"/>
  <c r="K22" i="10" s="1"/>
  <c r="J14" i="10"/>
  <c r="J15" i="10"/>
  <c r="J16" i="10"/>
  <c r="J17" i="10"/>
  <c r="J18" i="10"/>
  <c r="J19" i="10"/>
  <c r="J20" i="10"/>
  <c r="J21" i="10"/>
  <c r="J22" i="10"/>
  <c r="J13" i="10"/>
  <c r="I16" i="10"/>
  <c r="I17" i="10"/>
  <c r="I18" i="10"/>
  <c r="I19" i="10"/>
  <c r="I20" i="10"/>
  <c r="I21" i="10"/>
  <c r="I22" i="10"/>
  <c r="C18" i="10" l="1"/>
  <c r="D18" i="10"/>
  <c r="E18" i="10"/>
  <c r="G18" i="10"/>
  <c r="C20" i="10"/>
  <c r="D20" i="10"/>
  <c r="E20" i="10"/>
  <c r="G20" i="10"/>
  <c r="C19" i="10"/>
  <c r="D19" i="10"/>
  <c r="E19" i="10"/>
  <c r="G19" i="10"/>
  <c r="C14" i="10"/>
  <c r="D14" i="10"/>
  <c r="E14" i="10"/>
  <c r="G14" i="10"/>
  <c r="C17" i="10"/>
  <c r="D17" i="10"/>
  <c r="E17" i="10"/>
  <c r="G17" i="10"/>
  <c r="C16" i="10"/>
  <c r="D16" i="10"/>
  <c r="E16" i="10"/>
  <c r="G16" i="10"/>
  <c r="C22" i="10"/>
  <c r="D22" i="10"/>
  <c r="E22" i="10"/>
  <c r="G22" i="10"/>
  <c r="C21" i="10"/>
  <c r="D21" i="10"/>
  <c r="E21" i="10"/>
  <c r="G21" i="10"/>
  <c r="B24" i="1"/>
  <c r="C24" i="1"/>
  <c r="D24" i="1"/>
  <c r="E24" i="1"/>
  <c r="F24" i="1"/>
  <c r="G24" i="1"/>
  <c r="I24" i="1"/>
  <c r="L24" i="1" s="1"/>
  <c r="J24" i="1"/>
  <c r="M24" i="1" s="1"/>
  <c r="K24" i="1"/>
  <c r="N24" i="1" s="1"/>
  <c r="B25" i="1"/>
  <c r="C25" i="1"/>
  <c r="D25" i="1"/>
  <c r="E25" i="1"/>
  <c r="F25" i="1"/>
  <c r="G25" i="1"/>
  <c r="I25" i="1"/>
  <c r="L25" i="1" s="1"/>
  <c r="J25" i="1"/>
  <c r="M25" i="1" s="1"/>
  <c r="K25" i="1"/>
  <c r="N25" i="1" s="1"/>
  <c r="B22" i="1"/>
  <c r="C22" i="1"/>
  <c r="D22" i="1"/>
  <c r="E22" i="1"/>
  <c r="F22" i="1"/>
  <c r="G22" i="1"/>
  <c r="I22" i="1"/>
  <c r="L22" i="1" s="1"/>
  <c r="J22" i="1"/>
  <c r="M22" i="1" s="1"/>
  <c r="K22" i="1"/>
  <c r="N22" i="1" s="1"/>
  <c r="B23" i="1"/>
  <c r="C23" i="1"/>
  <c r="D23" i="1"/>
  <c r="E23" i="1"/>
  <c r="F23" i="1"/>
  <c r="G23" i="1"/>
  <c r="I23" i="1"/>
  <c r="L23" i="1" s="1"/>
  <c r="J23" i="1"/>
  <c r="M23" i="1" s="1"/>
  <c r="K23" i="1"/>
  <c r="N23" i="1" s="1"/>
  <c r="B16" i="1"/>
  <c r="C16" i="1"/>
  <c r="D16" i="1"/>
  <c r="E16" i="1"/>
  <c r="F16" i="1"/>
  <c r="G16" i="1"/>
  <c r="I16" i="1"/>
  <c r="L16" i="1" s="1"/>
  <c r="J16" i="1"/>
  <c r="M16" i="1" s="1"/>
  <c r="K16" i="1"/>
  <c r="N16" i="1" s="1"/>
  <c r="B17" i="1"/>
  <c r="C17" i="1"/>
  <c r="D17" i="1"/>
  <c r="E17" i="1"/>
  <c r="F17" i="1"/>
  <c r="G17" i="1"/>
  <c r="I17" i="1"/>
  <c r="L17" i="1" s="1"/>
  <c r="J17" i="1"/>
  <c r="M17" i="1" s="1"/>
  <c r="K17" i="1"/>
  <c r="N17" i="1" s="1"/>
  <c r="B18" i="1"/>
  <c r="C18" i="1"/>
  <c r="D18" i="1"/>
  <c r="E18" i="1"/>
  <c r="F18" i="1"/>
  <c r="G18" i="1"/>
  <c r="I18" i="1"/>
  <c r="L18" i="1" s="1"/>
  <c r="J18" i="1"/>
  <c r="M18" i="1" s="1"/>
  <c r="K18" i="1"/>
  <c r="N18" i="1" s="1"/>
  <c r="B19" i="1"/>
  <c r="C19" i="1"/>
  <c r="D19" i="1"/>
  <c r="E19" i="1"/>
  <c r="F19" i="1"/>
  <c r="G19" i="1"/>
  <c r="I19" i="1"/>
  <c r="L19" i="1" s="1"/>
  <c r="J19" i="1"/>
  <c r="M19" i="1" s="1"/>
  <c r="K19" i="1"/>
  <c r="N19" i="1" s="1"/>
  <c r="B21" i="1" l="1"/>
  <c r="K21" i="1" l="1"/>
  <c r="N21" i="1" s="1"/>
  <c r="N20" i="1" s="1"/>
  <c r="J21" i="1"/>
  <c r="M21" i="1" s="1"/>
  <c r="M20" i="1" s="1"/>
  <c r="I21" i="1"/>
  <c r="L21" i="1" s="1"/>
  <c r="L20" i="1" s="1"/>
  <c r="K15" i="1"/>
  <c r="J15" i="1"/>
  <c r="I15" i="1"/>
  <c r="G21" i="1"/>
  <c r="G15" i="1"/>
  <c r="F21" i="1"/>
  <c r="F15" i="1"/>
  <c r="E21" i="1"/>
  <c r="E15" i="1"/>
  <c r="D21" i="1"/>
  <c r="D15" i="1"/>
  <c r="C21" i="1"/>
  <c r="C15" i="1"/>
  <c r="B15" i="1"/>
  <c r="F17" i="10" l="1"/>
  <c r="H17" i="10" s="1"/>
  <c r="F15" i="10"/>
  <c r="F14" i="10"/>
  <c r="H14" i="10" s="1"/>
  <c r="F13" i="10"/>
  <c r="F16" i="10"/>
  <c r="H16" i="10" s="1"/>
  <c r="F22" i="10"/>
  <c r="H22" i="10" s="1"/>
  <c r="F20" i="10"/>
  <c r="H20" i="10" s="1"/>
  <c r="F21" i="10"/>
  <c r="H21" i="10" s="1"/>
  <c r="F19" i="10"/>
  <c r="H19" i="10" s="1"/>
  <c r="F18" i="10"/>
  <c r="H18" i="10" s="1"/>
  <c r="G13" i="10"/>
  <c r="G15" i="10"/>
  <c r="E13" i="10"/>
  <c r="E15" i="10"/>
  <c r="C13" i="10"/>
  <c r="D13" i="10"/>
  <c r="D15" i="10"/>
  <c r="C15" i="10"/>
  <c r="N15" i="1"/>
  <c r="N14" i="1" s="1"/>
  <c r="M15" i="1"/>
  <c r="M14" i="1" s="1"/>
  <c r="L15" i="1"/>
  <c r="L14" i="1" s="1"/>
  <c r="H13" i="10" l="1"/>
  <c r="H15" i="10"/>
  <c r="N28" i="1" l="1"/>
  <c r="N29" i="1" s="1"/>
  <c r="D26" i="5" s="1"/>
  <c r="E28" i="5" l="1"/>
  <c r="E22" i="8"/>
  <c r="E26" i="7"/>
  <c r="D11" i="6"/>
  <c r="F16" i="8" l="1"/>
  <c r="F17" i="8"/>
  <c r="G16" i="8"/>
  <c r="G17" i="8"/>
  <c r="G19" i="8" l="1"/>
  <c r="F19" i="8"/>
  <c r="H17" i="8" l="1"/>
  <c r="J28" i="5"/>
  <c r="I28" i="5"/>
  <c r="H28" i="5"/>
  <c r="E21" i="5"/>
  <c r="F28" i="5" s="1"/>
  <c r="G19" i="5"/>
  <c r="G18" i="5"/>
  <c r="G17" i="5"/>
  <c r="G16" i="5"/>
  <c r="I13" i="10" l="1"/>
  <c r="I14" i="10" s="1"/>
  <c r="I15" i="10" s="1"/>
  <c r="H24" i="7"/>
  <c r="H26" i="7" s="1"/>
  <c r="I17" i="8"/>
  <c r="K13" i="10" l="1"/>
  <c r="H16" i="8"/>
  <c r="H19" i="8" s="1"/>
  <c r="I19" i="8" s="1"/>
  <c r="J13" i="5"/>
  <c r="H28" i="7"/>
  <c r="L13" i="10" l="1"/>
  <c r="K14" i="10"/>
  <c r="K15" i="10" s="1"/>
  <c r="F20" i="8"/>
  <c r="G20" i="8"/>
  <c r="J17" i="8" s="1"/>
  <c r="D17" i="5"/>
  <c r="D16" i="5"/>
  <c r="D21" i="5"/>
  <c r="I16" i="8"/>
  <c r="D18" i="5"/>
  <c r="L15" i="10" l="1"/>
  <c r="L14" i="10"/>
  <c r="J16" i="8"/>
  <c r="I35" i="7"/>
  <c r="I37" i="7" s="1"/>
  <c r="D19" i="5"/>
  <c r="D20" i="5" s="1"/>
  <c r="J19" i="8" l="1"/>
  <c r="N30" i="1" l="1"/>
  <c r="D27" i="5"/>
  <c r="L16" i="10" l="1"/>
  <c r="L17" i="10" l="1"/>
  <c r="L18" i="10" l="1"/>
  <c r="L19" i="10" l="1"/>
  <c r="L20" i="10" l="1"/>
  <c r="L21" i="10" l="1"/>
  <c r="L22" i="10" l="1"/>
</calcChain>
</file>

<file path=xl/sharedStrings.xml><?xml version="1.0" encoding="utf-8"?>
<sst xmlns="http://schemas.openxmlformats.org/spreadsheetml/2006/main" count="396" uniqueCount="244">
  <si>
    <t>ITEM</t>
  </si>
  <si>
    <t>DESCRIÇÃO</t>
  </si>
  <si>
    <t>FONTE</t>
  </si>
  <si>
    <t>UNIDADE</t>
  </si>
  <si>
    <t>ÓRGÃO</t>
  </si>
  <si>
    <t>DERPR</t>
  </si>
  <si>
    <t>M2</t>
  </si>
  <si>
    <t>CÓDIGO</t>
  </si>
  <si>
    <t>Faixa de sinalização horizontal c/tinta resina acrílica base solvente</t>
  </si>
  <si>
    <t>DNIT</t>
  </si>
  <si>
    <t>Remoção de sinalização horizontal por fresagem</t>
  </si>
  <si>
    <t>SINALIZAÇÃO VERTICAL</t>
  </si>
  <si>
    <t>SINALIZAÇÃO HORIZONTAL</t>
  </si>
  <si>
    <t>SCO/RJ</t>
  </si>
  <si>
    <t>Placa sinalização em chapa de aço nº18 galvanizada c/ película refletiva Tipo I A (prismática)</t>
  </si>
  <si>
    <t>Retirada de poste simples de aço, diâmetro de 2" (desonerado)</t>
  </si>
  <si>
    <t>ud</t>
  </si>
  <si>
    <t>ST 64.15.0200</t>
  </si>
  <si>
    <t>Assentamento de poste simples de aco, diametro de 2", inclusive abertura de furo, fundacao e recomposicao do piso.(desonerado)</t>
  </si>
  <si>
    <t>ST 64.15.0050</t>
  </si>
  <si>
    <t>Pintura de faixa - plástico a frio bicomponente à base de resinas metacrílicas - espessura de 1,5 mm - plano</t>
  </si>
  <si>
    <t>Pintura de faixa - plástico a frio tricomponente à base de resinas metacrílicas - espessura de 0,6 mm - aspersão</t>
  </si>
  <si>
    <t>DATA BASE</t>
  </si>
  <si>
    <t>Pintura de setas e zebrados - termoplástico por extrusão - e=3mm</t>
  </si>
  <si>
    <t>%</t>
  </si>
  <si>
    <t>QUANTIDADE</t>
  </si>
  <si>
    <t>Faixa de sinalização horizontal - termoplástico por aspersão - e=1,5mm</t>
  </si>
  <si>
    <t>Tachão refletivo monodirecional</t>
  </si>
  <si>
    <t>BDI</t>
  </si>
  <si>
    <t>PRÓPRIO:</t>
  </si>
  <si>
    <t>PRAZO DE OBRA:</t>
  </si>
  <si>
    <t>DIAS CORRIDOS</t>
  </si>
  <si>
    <t>Vigência: 01/12/2015</t>
  </si>
  <si>
    <t>CUSTO TOTAL DO SERVIÇO (R$):</t>
  </si>
  <si>
    <t>DISCRIMINAÇÃO</t>
  </si>
  <si>
    <t>VALOR (R$)</t>
  </si>
  <si>
    <t>TAXA (%)</t>
  </si>
  <si>
    <t>OBSERVAÇÃO</t>
  </si>
  <si>
    <t>SITUAÇÃO DO INTERVALO ADMISSIVEL</t>
  </si>
  <si>
    <t>PARCELAS DO BDI (%)</t>
  </si>
  <si>
    <t>1 Quartil</t>
  </si>
  <si>
    <t xml:space="preserve">Médio </t>
  </si>
  <si>
    <t>3 Quartil</t>
  </si>
  <si>
    <t>AC - ADMINISTRAÇÃO CENTRAL</t>
  </si>
  <si>
    <t>AC</t>
  </si>
  <si>
    <t>ADMINISTRAÇÃO CENTRAL</t>
  </si>
  <si>
    <t>SG - SEGUROS + GARANTIA</t>
  </si>
  <si>
    <t>SG</t>
  </si>
  <si>
    <t>SEGUROS + GARANTIA</t>
  </si>
  <si>
    <t>R - RISCOS</t>
  </si>
  <si>
    <t>R</t>
  </si>
  <si>
    <t>RISCOS</t>
  </si>
  <si>
    <t>DF - DESPESAS FINANCEIRAS</t>
  </si>
  <si>
    <t>DF</t>
  </si>
  <si>
    <t>DESPESAS FINANCEIRAS</t>
  </si>
  <si>
    <t>L - LUCRO BRUTO</t>
  </si>
  <si>
    <t>L</t>
  </si>
  <si>
    <t>LUCRO BRUTO</t>
  </si>
  <si>
    <t>I - IMPOSTOS</t>
  </si>
  <si>
    <t>I</t>
  </si>
  <si>
    <t>IMPOSTOS</t>
  </si>
  <si>
    <t>6.1</t>
  </si>
  <si>
    <t>PIS</t>
  </si>
  <si>
    <t>6.2</t>
  </si>
  <si>
    <t>COFINS</t>
  </si>
  <si>
    <t>6.3</t>
  </si>
  <si>
    <t>ISS (CONFORME LEGISLAÇÃO MUNICIPAL)</t>
  </si>
  <si>
    <t>6.4</t>
  </si>
  <si>
    <t>CONTRIB.PREV. SOBRE REC. BRUTA - CPRB</t>
  </si>
  <si>
    <t>TOTAL DO BDI (R$)</t>
  </si>
  <si>
    <t>Parâmetros do Acórdão 2.622/2013 - Plenário</t>
  </si>
  <si>
    <t>PREÇO DE VENDA (R$)</t>
  </si>
  <si>
    <t>Sem CPRB</t>
  </si>
  <si>
    <t>BDI (%)</t>
  </si>
  <si>
    <t>Com CPRB</t>
  </si>
  <si>
    <t>Equação Acordão TCU 2.622/2013 - Plenário</t>
  </si>
  <si>
    <t>Onde:</t>
  </si>
  <si>
    <t>AC: taxa de administração central;</t>
  </si>
  <si>
    <t>S: taxa de seguros;</t>
  </si>
  <si>
    <t>G: taxa de garantias;</t>
  </si>
  <si>
    <t>R: taxa de riscos;</t>
  </si>
  <si>
    <t>DF: taxa de despesas financeiras;</t>
  </si>
  <si>
    <t>L: taxa de lucro/remuneração;</t>
  </si>
  <si>
    <t>I: taxa de incidência de impostos (PIS, COFINS, ISS, CPRB).</t>
  </si>
  <si>
    <t>Responsável Técnico</t>
  </si>
  <si>
    <t>Carimbo e Assinatura</t>
  </si>
  <si>
    <t>COMPOSIÇÃO DE BDI PARA SERVIÇOS DE SINALIZAÇÃO VIÁRIA</t>
  </si>
  <si>
    <t>MUNICÍPIO:</t>
  </si>
  <si>
    <t>EMPRESA:</t>
  </si>
  <si>
    <t>TERMO DE RESPONSABILIDADE</t>
  </si>
  <si>
    <t>O profissional signatário deste, abaixo identificado, se responsabiliza pelo atendimento integral do contido nas Resoluções Conjuntas SEIL/PRED, que determinam os procedimentos para elaboração e apresentação de orçamentos/projetos, bem como pelo correto uso dos modelos e tabelas SEIL/PRED vigentes. O objeto deste Termo refere-se à correspondente ART abaixo</t>
  </si>
  <si>
    <t>ART/RRT nº :</t>
  </si>
  <si>
    <t>CREA:</t>
  </si>
  <si>
    <t>______________________________</t>
  </si>
  <si>
    <t>TERMO DE LIBERAÇÃO DOS DIREITOS AUTORAIS</t>
  </si>
  <si>
    <t>O profissional signatário deste, abaixo identificado, concede à SEIL/PRED a liberação dos direitos autorais relativos às composições de serviços por ele elaboradas correspondente a ART/RRT abaixo</t>
  </si>
  <si>
    <t>EXECUÇÃO DE SERVIÇOS DE SINALIZAÇÃO VIÁRIA</t>
  </si>
  <si>
    <t>TOTAL</t>
  </si>
  <si>
    <t xml:space="preserve"> </t>
  </si>
  <si>
    <t>FOLHA RESUMO  PARA FECHAMENTO DE ORÇAMENTO</t>
  </si>
  <si>
    <t>DATA:</t>
  </si>
  <si>
    <t>ORGÃO:</t>
  </si>
  <si>
    <t>PROTOCOLO:</t>
  </si>
  <si>
    <t>RESPONSÁVEL TÉCNICO:</t>
  </si>
  <si>
    <t>CREA / CAU:</t>
  </si>
  <si>
    <t>ART / RRT N°:</t>
  </si>
  <si>
    <t>OBSERVAÇÃO:</t>
  </si>
  <si>
    <t xml:space="preserve">R$ </t>
  </si>
  <si>
    <t xml:space="preserve">BDI (%)= </t>
  </si>
  <si>
    <t>R$</t>
  </si>
  <si>
    <t>Prazo de execução :</t>
  </si>
  <si>
    <t>Relatório MAT+MO :</t>
  </si>
  <si>
    <t xml:space="preserve">MATERIAL = </t>
  </si>
  <si>
    <t xml:space="preserve">MÃO-DE-OBRA = </t>
  </si>
  <si>
    <t>Referencial utilizado:</t>
  </si>
  <si>
    <t>Data-base:</t>
  </si>
  <si>
    <t>_________________________</t>
  </si>
  <si>
    <t>_______________________</t>
  </si>
  <si>
    <t>__________________________</t>
  </si>
  <si>
    <t>DETRAN PR</t>
  </si>
  <si>
    <t>Valor total dos serviços com BDI :</t>
  </si>
  <si>
    <t>Custo total dos serviços:</t>
  </si>
  <si>
    <t>SEM BDI</t>
  </si>
  <si>
    <t>TOTAL COM BDI</t>
  </si>
  <si>
    <t>MATERIAL</t>
  </si>
  <si>
    <t>MÃO DE OBRA</t>
  </si>
  <si>
    <r>
      <t>TOTAL (R$) GERAL DA OBRA</t>
    </r>
    <r>
      <rPr>
        <b/>
        <i/>
        <sz val="12"/>
        <color indexed="8"/>
        <rFont val="Calibri"/>
        <family val="2"/>
      </rPr>
      <t/>
    </r>
  </si>
  <si>
    <t>PERCENTAGEM (%)</t>
  </si>
  <si>
    <t>-</t>
  </si>
  <si>
    <t>BDI: 25%</t>
  </si>
  <si>
    <t>CUSTO UNITÁRIO</t>
  </si>
  <si>
    <t>CUSTO TOTAL</t>
  </si>
  <si>
    <t>PLANILHA DE SERVIÇOS SINTÉTICA DESONERADA</t>
  </si>
  <si>
    <t>COORDENADORIA DE ENGENHARIA E ARQUITETURA - DIVISÃO DE SINALIZAÇÃO</t>
  </si>
  <si>
    <t>DEPARTAMENTO ESTADUAL DE TRÂNSITO - DETRAN PR</t>
  </si>
  <si>
    <t>PROJETO DE SINALIZAÇÃO VIÁRIA URBANA</t>
  </si>
  <si>
    <t xml:space="preserve">RESPONSÁVEL TÉCNICO: </t>
  </si>
  <si>
    <t xml:space="preserve">REG. CREA/CAU: </t>
  </si>
  <si>
    <t>ART/RRT Nº: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</si>
  <si>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</si>
  <si>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</si>
  <si>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</si>
  <si>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</si>
  <si>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</si>
  <si>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</si>
  <si>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</si>
  <si>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</si>
  <si>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</si>
  <si>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</si>
  <si>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</si>
  <si>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TOTAL SEM BDI</t>
  </si>
  <si>
    <t xml:space="preserve">PLANILHA RESUMO DE SERVIÇOS </t>
  </si>
  <si>
    <t>CURVA ABC DE SERVIÇOS</t>
  </si>
  <si>
    <t>CÓDIGO DO SERVIÇO</t>
  </si>
  <si>
    <t>DESCRIÇÃO DO SERVIÇO</t>
  </si>
  <si>
    <t>UNIDADE DE MEDIDA</t>
  </si>
  <si>
    <t>QUANTIDADE TOTAL</t>
  </si>
  <si>
    <t xml:space="preserve">CUSTO TOTAL ACUMULADO </t>
  </si>
  <si>
    <t>% DO ITEM</t>
  </si>
  <si>
    <t>% ACUMULADO</t>
  </si>
  <si>
    <t>FAIXA</t>
  </si>
  <si>
    <t>OK</t>
  </si>
  <si>
    <t>Coordenador</t>
  </si>
  <si>
    <t>Chefe da Divisão</t>
  </si>
  <si>
    <t>Vanessa S. Iwamoto</t>
  </si>
  <si>
    <t>Carlos Alberto F. Gubert</t>
  </si>
  <si>
    <t>PLANILHA DE CUSTOS DETRAN/PR</t>
  </si>
  <si>
    <t>Suporte metál.galv.fogo d=2,5" c/tampa e aletas anti-giro h=4,00m</t>
  </si>
  <si>
    <t>Coluna de aço, cônica continua tipo I para ate 4 (quatro) braços projetados capazes de sustentar, cada um, semáforo e placa de 3m2 (três metros quadrados); coluna galvanizada a fogo; altura útil total de 5,00m (cinco metros); diâmetro na base igual a 187mm (cento e oitenta e sete milímetros); conforme especificação CET-RIO. Fornecimento (desonerado)</t>
  </si>
  <si>
    <t>ST 64.05.0600</t>
  </si>
  <si>
    <t>1.6</t>
  </si>
  <si>
    <t>Coluna de aço cônica continua tipo II para um braço projetado capaz de sustentar semáforo e placa de ate 4,50m2; coluna galvanizada a fogo; altura útil total de 5m; 300mm de diâmetro na base; conforme especificação da CET-RIO. Fornecimento (desonerado)</t>
  </si>
  <si>
    <t>ST 64.05.0630</t>
  </si>
  <si>
    <t>1.7</t>
  </si>
  <si>
    <t>Coluna de aço cônica continua tipo II para dois braços projetados capazes de sustentar, cada um,
semáforo e placa de ate 4,50m2; coluna galvanizada a fogo; altura útil total de 5m; 300mm de diâmetro na base; conforme especificação da CET-RIO. Fornecimento (desonerado)</t>
  </si>
  <si>
    <t>ST 64.05.0636</t>
  </si>
  <si>
    <t>1.8</t>
  </si>
  <si>
    <t>Assentamento de coluna de aço cônica continua tipo I para ate 4 (quatro) braços projetados capazes de sustentar, cada um, semáforo e placa de 3m2 (três metros quadrados) fixada por chumbadores
engastados em fundação de concreto, exclusive fundação, exclusive fornecimento da coluna (desonerado)</t>
  </si>
  <si>
    <t>ST 64.15.0170</t>
  </si>
  <si>
    <t>1.9</t>
  </si>
  <si>
    <t>Braço projetado de aço para sustentação de semáforo e placa ate 3m2 (três metros quadrados),
galvanizado a fogo; para fixação em coluna cônico continua tipo I, projeção de 2,80m (dois metros e
oitenta centímetros); diâmetro junto a flange de 123mm (cento e vinte e três milímetros); conforme
especificação CET-RIO. Fornecimento (desonerado)</t>
  </si>
  <si>
    <t>ST 64.05.0650</t>
  </si>
  <si>
    <t>1.10</t>
  </si>
  <si>
    <t>Braço projetado de aço para sustentação de semáforo e placa ate 3m2 (três metros quadrados),
galvanizado a fogo; para fixação em coluna cônico continua tipo I, projeção de 3,70m (três metros e
setenta centímetros); diâmetro junto a flange de 123mm (cento e vinte e três milímetros); conforme
especificação CET-RIO. Fornecimento (desonerado)</t>
  </si>
  <si>
    <t>ST 64.05.0700</t>
  </si>
  <si>
    <t>1.11</t>
  </si>
  <si>
    <t>1.12</t>
  </si>
  <si>
    <t>Braço projetado de aço para sustentação de semáforo e placa de ate 4,50m2; galvanizado a fogo; para
fixação em coluna cônica tipo II; projeção de 6m; 173mm de diâmetro junto a flange; conforme
especificação da CET-RIO. Fornecimento (desonerado)</t>
  </si>
  <si>
    <t>ST 64.05.0760</t>
  </si>
  <si>
    <t>1.13</t>
  </si>
  <si>
    <t>Montagem de braço projetado de aço em coluna de aço cônica continua tipo I assentada, exclusive o
fornecimento do braço (desonerado)</t>
  </si>
  <si>
    <t>ST 64.15.0180</t>
  </si>
  <si>
    <t>1.14</t>
  </si>
  <si>
    <t>Montagem de braço projetado em coluna de aço cônica continua tipo II assentada, exclusive o
fornecimento do braço (desonerado)</t>
  </si>
  <si>
    <t>ST 64.15.0186</t>
  </si>
  <si>
    <t>1.15</t>
  </si>
  <si>
    <t xml:space="preserve">Bloco de concreto armado medindo (0,60 x 0,60 x 1,00)m para uma coluna de aco conica continua para instalacao de ate 4 bracos projetados para sinalizacao.(desonerado) </t>
  </si>
  <si>
    <t>ST 64.15.0340</t>
  </si>
  <si>
    <t>1.16</t>
  </si>
  <si>
    <t>Retirada de poste e braço projetado</t>
  </si>
  <si>
    <t>ST.64.15.0300</t>
  </si>
  <si>
    <t>1.17</t>
  </si>
  <si>
    <t>1.18</t>
  </si>
  <si>
    <t>1.19</t>
  </si>
  <si>
    <t>Remoção de placa de sinalização</t>
  </si>
  <si>
    <t>1.20</t>
  </si>
  <si>
    <t>Limpeza de placa de sinalização</t>
  </si>
  <si>
    <t>1.21</t>
  </si>
  <si>
    <t>Recomposição de placa de sinalização</t>
  </si>
  <si>
    <t>Faixa de sinalização horizontal c/tinta resina acrílica base água</t>
  </si>
  <si>
    <t>Laminado elastoplástico para sinalização horizontal com espessura de 1,5 mm - fornecimento e implantação</t>
  </si>
  <si>
    <t>Termoplástico pré-formado para sinalização horizontal com espessura de 2 mm - fornecimento e implantação</t>
  </si>
  <si>
    <t>2.7</t>
  </si>
  <si>
    <t>2.8</t>
  </si>
  <si>
    <t>2.9</t>
  </si>
  <si>
    <t>2.10</t>
  </si>
  <si>
    <t>Limpeza c/ jato de água</t>
  </si>
  <si>
    <t>2.11</t>
  </si>
  <si>
    <t>Tacha refletiva monodirecional</t>
  </si>
  <si>
    <t>2.12</t>
  </si>
  <si>
    <t>Tacha refletiva bidirecional</t>
  </si>
  <si>
    <t>2.13</t>
  </si>
  <si>
    <t>2.14</t>
  </si>
  <si>
    <t>Tachão refletivo bidirecional</t>
  </si>
  <si>
    <t>EDITAR APENAS OS ITENS EM VERMELHO</t>
  </si>
  <si>
    <t xml:space="preserve">DEPARTAMENTO ESTADUAL DE TRÂNSITO
COORDENADORIA DE ENGENHARIA E ARQUITETURA
DIVISÃO DE SINALIZAÇÃO
</t>
  </si>
  <si>
    <t>EXECUÇÃO DE SERVIÇOS DE SINALIZAÇÃO VIÁRIA:</t>
  </si>
  <si>
    <t>EDITAR OS ITENS EM VERMELHO E APAGAR OS ITENS COM QUANTITATIVO ZERADO</t>
  </si>
  <si>
    <t>MANTER APENAS OS ITENS COM QUANTITATIVO NÃO NULO, E DEPOIS CLASSIFICAR AS COLUNAS B ATÉ H EM ORDEM DECRESCENTE DE CUSTO TOTAL</t>
  </si>
  <si>
    <t>Suporte metál.galv.fogo d=2,5" c/tampa e aletas antigiro h=3,00m</t>
  </si>
  <si>
    <t>Suporte metál.galv.fogo d=2,5" c/tampa e aletas antigiro h=3,50m</t>
  </si>
  <si>
    <t>Assentamento de coluna de aço cônica continua tipo II para ate 1 (um) ou 2 (dois) braços projetados capazes de sustentar, cada um, semáforo e placa de 4,5m2 fixada por chumbadores
engastados em fundação de concreto, exclusive fundação, exclusive fornecimento da coluna (desonerado)</t>
  </si>
  <si>
    <t>ST 64.15.0173</t>
  </si>
  <si>
    <t>SICRO (JUL/2022), DER (AGO/2022) e SCO-RIO (DEZ/2022) SEM DESONERAÇÃO</t>
  </si>
  <si>
    <t>Vigência: JANEIRO DE 2023</t>
  </si>
  <si>
    <t>TABELAS DE REFERÊNCIA: SICRO (JUL/2022), DER (AGO/2022) e SCO-RIO (DEZ/2022).</t>
  </si>
  <si>
    <t>MUNICÍPIO DE MIRASELVA - PR</t>
  </si>
  <si>
    <t>Vanessa Sanae Iwamoto</t>
  </si>
  <si>
    <t>12535881</t>
  </si>
  <si>
    <t>A502898</t>
  </si>
  <si>
    <t>MIRASELVA - PR</t>
  </si>
  <si>
    <t xml:space="preserve">       Vanessa Sanae Iwamoto</t>
  </si>
  <si>
    <t>MUNICÍPIO DE MIRASELVA</t>
  </si>
  <si>
    <t>PRAZO DE EXECUÇÃO (DIAS CORRIDOS):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</si>
</sst>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;[Red]&quot;R$&quot;\ #,##0.00"/>
    <numFmt numFmtId="165" formatCode="_(&quot;R$&quot;* #,##0.00_);_(&quot;R$&quot;* \(#,##0.00\);_(&quot;R$&quot;* &quot;-&quot;??_);_(@_)"/>
    <numFmt numFmtId="166" formatCode="dd/mm/yy"/>
    <numFmt numFmtId="167" formatCode="0.0000%"/>
    <numFmt numFmtId="168" formatCode="&quot;R$&quot;\ #,##0.00"/>
    <numFmt numFmtId="169" formatCode="0.000%"/>
    <numFmt numFmtId="170" formatCode="0.0%"/>
    <numFmt numFmtId="171" formatCode="#,##0.00\ ;&quot; (&quot;#,##0.00\);&quot; -&quot;#\ ;@\ "/>
    <numFmt numFmtId="172" formatCode="0.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.5"/>
      <color indexed="8"/>
      <name val="Calibri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color indexed="8"/>
      <name val="Calibri"/>
      <family val="2"/>
    </font>
    <font>
      <b/>
      <sz val="13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5"/>
      <color rgb="FFFF0000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31"/>
      </patternFill>
    </fill>
    <fill>
      <patternFill patternType="solid">
        <fgColor theme="7" tint="0.59999389629810485"/>
        <bgColor indexed="42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ill="0" applyBorder="0" applyAlignment="0" applyProtection="0"/>
    <xf numFmtId="0" fontId="8" fillId="0" borderId="0"/>
    <xf numFmtId="44" fontId="8" fillId="0" borderId="0" applyFill="0" applyBorder="0" applyAlignment="0" applyProtection="0"/>
    <xf numFmtId="0" fontId="8" fillId="0" borderId="0"/>
    <xf numFmtId="171" fontId="8" fillId="0" borderId="0" applyFill="0" applyBorder="0" applyAlignment="0" applyProtection="0"/>
    <xf numFmtId="171" fontId="8" fillId="0" borderId="0" applyFill="0" applyBorder="0" applyAlignment="0" applyProtection="0"/>
  </cellStyleXfs>
  <cellXfs count="450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44" fontId="4" fillId="0" borderId="1" xfId="3" applyFont="1" applyFill="1" applyBorder="1" applyAlignment="1">
      <alignment horizontal="right" vertical="center"/>
    </xf>
    <xf numFmtId="2" fontId="4" fillId="3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4" fontId="4" fillId="3" borderId="1" xfId="3" applyFont="1" applyFill="1" applyBorder="1"/>
    <xf numFmtId="44" fontId="3" fillId="3" borderId="1" xfId="0" applyNumberFormat="1" applyFont="1" applyFill="1" applyBorder="1"/>
    <xf numFmtId="44" fontId="4" fillId="0" borderId="0" xfId="3" applyFont="1" applyFill="1" applyBorder="1" applyAlignment="1">
      <alignment horizontal="right" vertical="center"/>
    </xf>
    <xf numFmtId="1" fontId="5" fillId="2" borderId="1" xfId="1" applyNumberFormat="1" applyFont="1" applyFill="1" applyBorder="1" applyAlignment="1">
      <alignment horizontal="center" vertical="center"/>
    </xf>
    <xf numFmtId="44" fontId="0" fillId="0" borderId="0" xfId="0" applyNumberFormat="1"/>
    <xf numFmtId="0" fontId="8" fillId="0" borderId="0" xfId="5" applyFont="1"/>
    <xf numFmtId="0" fontId="8" fillId="0" borderId="0" xfId="5" applyFont="1" applyAlignment="1">
      <alignment vertical="center"/>
    </xf>
    <xf numFmtId="0" fontId="0" fillId="4" borderId="14" xfId="0" applyFill="1" applyBorder="1"/>
    <xf numFmtId="0" fontId="0" fillId="4" borderId="15" xfId="0" applyFill="1" applyBorder="1"/>
    <xf numFmtId="0" fontId="0" fillId="4" borderId="13" xfId="0" applyFill="1" applyBorder="1"/>
    <xf numFmtId="0" fontId="17" fillId="4" borderId="11" xfId="0" applyFont="1" applyFill="1" applyBorder="1"/>
    <xf numFmtId="0" fontId="17" fillId="4" borderId="0" xfId="0" applyFont="1" applyFill="1" applyBorder="1"/>
    <xf numFmtId="0" fontId="17" fillId="4" borderId="12" xfId="0" applyFont="1" applyFill="1" applyBorder="1"/>
    <xf numFmtId="0" fontId="17" fillId="4" borderId="0" xfId="0" applyFont="1" applyFill="1" applyBorder="1" applyAlignment="1">
      <alignment horizontal="center"/>
    </xf>
    <xf numFmtId="0" fontId="17" fillId="4" borderId="16" xfId="0" applyFont="1" applyFill="1" applyBorder="1"/>
    <xf numFmtId="0" fontId="17" fillId="4" borderId="17" xfId="0" applyFont="1" applyFill="1" applyBorder="1"/>
    <xf numFmtId="0" fontId="17" fillId="4" borderId="18" xfId="0" applyFont="1" applyFill="1" applyBorder="1"/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Protection="1">
      <protection locked="0"/>
    </xf>
    <xf numFmtId="0" fontId="12" fillId="5" borderId="15" xfId="0" applyFont="1" applyFill="1" applyBorder="1" applyAlignment="1" applyProtection="1">
      <alignment horizontal="center"/>
      <protection locked="0"/>
    </xf>
    <xf numFmtId="0" fontId="0" fillId="5" borderId="13" xfId="0" applyFill="1" applyBorder="1" applyProtection="1">
      <protection locked="0"/>
    </xf>
    <xf numFmtId="0" fontId="0" fillId="5" borderId="11" xfId="0" applyFill="1" applyBorder="1" applyAlignment="1" applyProtection="1">
      <protection locked="0"/>
    </xf>
    <xf numFmtId="0" fontId="12" fillId="5" borderId="0" xfId="0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left"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20" fillId="5" borderId="0" xfId="0" applyFont="1" applyFill="1" applyBorder="1" applyAlignment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horizontal="right"/>
      <protection locked="0"/>
    </xf>
    <xf numFmtId="0" fontId="0" fillId="5" borderId="11" xfId="0" applyFont="1" applyFill="1" applyBorder="1" applyAlignment="1" applyProtection="1">
      <protection locked="0"/>
    </xf>
    <xf numFmtId="0" fontId="0" fillId="5" borderId="0" xfId="0" applyFont="1" applyFill="1" applyBorder="1" applyAlignment="1" applyProtection="1">
      <protection locked="0"/>
    </xf>
    <xf numFmtId="0" fontId="6" fillId="5" borderId="11" xfId="0" applyFont="1" applyFill="1" applyBorder="1" applyAlignment="1" applyProtection="1">
      <protection locked="0"/>
    </xf>
    <xf numFmtId="49" fontId="6" fillId="5" borderId="0" xfId="0" applyNumberFormat="1" applyFont="1" applyFill="1" applyBorder="1" applyAlignment="1" applyProtection="1">
      <alignment horizontal="left"/>
      <protection locked="0"/>
    </xf>
    <xf numFmtId="0" fontId="21" fillId="5" borderId="0" xfId="0" applyFont="1" applyFill="1" applyBorder="1" applyAlignment="1" applyProtection="1">
      <alignment horizontal="right"/>
      <protection locked="0"/>
    </xf>
    <xf numFmtId="0" fontId="0" fillId="5" borderId="0" xfId="0" applyFill="1" applyBorder="1" applyAlignment="1" applyProtection="1">
      <protection locked="0"/>
    </xf>
    <xf numFmtId="0" fontId="23" fillId="5" borderId="14" xfId="0" applyFont="1" applyFill="1" applyBorder="1" applyAlignment="1" applyProtection="1">
      <protection locked="0"/>
    </xf>
    <xf numFmtId="0" fontId="23" fillId="5" borderId="15" xfId="0" applyFont="1" applyFill="1" applyBorder="1" applyProtection="1">
      <protection locked="0"/>
    </xf>
    <xf numFmtId="0" fontId="23" fillId="5" borderId="13" xfId="0" applyFont="1" applyFill="1" applyBorder="1" applyProtection="1">
      <protection locked="0"/>
    </xf>
    <xf numFmtId="0" fontId="23" fillId="5" borderId="11" xfId="0" applyFont="1" applyFill="1" applyBorder="1" applyAlignment="1" applyProtection="1">
      <protection locked="0"/>
    </xf>
    <xf numFmtId="0" fontId="23" fillId="5" borderId="0" xfId="0" applyFont="1" applyFill="1" applyBorder="1" applyProtection="1">
      <protection locked="0"/>
    </xf>
    <xf numFmtId="0" fontId="23" fillId="5" borderId="12" xfId="0" applyFont="1" applyFill="1" applyBorder="1" applyProtection="1">
      <protection locked="0"/>
    </xf>
    <xf numFmtId="4" fontId="23" fillId="10" borderId="0" xfId="0" applyNumberFormat="1" applyFont="1" applyFill="1" applyBorder="1" applyAlignment="1" applyProtection="1">
      <alignment horizontal="left"/>
    </xf>
    <xf numFmtId="4" fontId="23" fillId="5" borderId="0" xfId="0" applyNumberFormat="1" applyFont="1" applyFill="1" applyBorder="1" applyAlignment="1" applyProtection="1">
      <alignment horizontal="left"/>
      <protection locked="0"/>
    </xf>
    <xf numFmtId="49" fontId="23" fillId="5" borderId="0" xfId="0" applyNumberFormat="1" applyFont="1" applyFill="1" applyBorder="1" applyAlignment="1" applyProtection="1">
      <protection locked="0"/>
    </xf>
    <xf numFmtId="4" fontId="23" fillId="5" borderId="0" xfId="0" applyNumberFormat="1" applyFont="1" applyFill="1" applyBorder="1" applyAlignment="1" applyProtection="1">
      <alignment horizontal="left"/>
    </xf>
    <xf numFmtId="4" fontId="10" fillId="5" borderId="0" xfId="0" applyNumberFormat="1" applyFont="1" applyFill="1" applyBorder="1" applyAlignment="1" applyProtection="1">
      <alignment horizontal="left"/>
    </xf>
    <xf numFmtId="4" fontId="10" fillId="5" borderId="0" xfId="0" applyNumberFormat="1" applyFont="1" applyFill="1" applyBorder="1" applyAlignment="1" applyProtection="1">
      <alignment horizontal="left"/>
      <protection locked="0"/>
    </xf>
    <xf numFmtId="0" fontId="23" fillId="5" borderId="0" xfId="0" applyFont="1" applyFill="1" applyBorder="1" applyAlignment="1" applyProtection="1">
      <alignment horizontal="left"/>
      <protection locked="0"/>
    </xf>
    <xf numFmtId="0" fontId="23" fillId="5" borderId="0" xfId="0" applyFont="1" applyFill="1" applyBorder="1" applyAlignment="1" applyProtection="1">
      <alignment horizontal="right"/>
      <protection locked="0"/>
    </xf>
    <xf numFmtId="10" fontId="23" fillId="5" borderId="0" xfId="0" applyNumberFormat="1" applyFont="1" applyFill="1" applyBorder="1" applyAlignment="1" applyProtection="1">
      <alignment horizontal="center"/>
      <protection locked="0"/>
    </xf>
    <xf numFmtId="0" fontId="23" fillId="5" borderId="0" xfId="0" applyFont="1" applyFill="1" applyBorder="1" applyAlignment="1" applyProtection="1">
      <alignment horizontal="center"/>
      <protection locked="0"/>
    </xf>
    <xf numFmtId="0" fontId="23" fillId="10" borderId="0" xfId="0" applyFont="1" applyFill="1" applyBorder="1" applyAlignment="1" applyProtection="1">
      <alignment horizontal="left"/>
      <protection locked="0"/>
    </xf>
    <xf numFmtId="0" fontId="23" fillId="5" borderId="16" xfId="0" applyFont="1" applyFill="1" applyBorder="1" applyAlignment="1" applyProtection="1">
      <protection locked="0"/>
    </xf>
    <xf numFmtId="0" fontId="23" fillId="5" borderId="17" xfId="0" applyFont="1" applyFill="1" applyBorder="1" applyAlignment="1" applyProtection="1">
      <protection locked="0"/>
    </xf>
    <xf numFmtId="0" fontId="23" fillId="5" borderId="17" xfId="0" applyFont="1" applyFill="1" applyBorder="1" applyProtection="1">
      <protection locked="0"/>
    </xf>
    <xf numFmtId="0" fontId="23" fillId="5" borderId="18" xfId="0" applyFont="1" applyFill="1" applyBorder="1" applyProtection="1">
      <protection locked="0"/>
    </xf>
    <xf numFmtId="0" fontId="23" fillId="5" borderId="0" xfId="0" applyFont="1" applyFill="1" applyBorder="1" applyAlignment="1" applyProtection="1">
      <protection locked="0"/>
    </xf>
    <xf numFmtId="0" fontId="23" fillId="5" borderId="15" xfId="0" applyFont="1" applyFill="1" applyBorder="1" applyAlignment="1" applyProtection="1">
      <alignment horizontal="right"/>
      <protection locked="0"/>
    </xf>
    <xf numFmtId="0" fontId="23" fillId="5" borderId="15" xfId="0" applyFont="1" applyFill="1" applyBorder="1" applyAlignment="1" applyProtection="1">
      <alignment horizontal="left"/>
      <protection locked="0"/>
    </xf>
    <xf numFmtId="0" fontId="23" fillId="5" borderId="15" xfId="0" applyFont="1" applyFill="1" applyBorder="1" applyAlignment="1" applyProtection="1">
      <protection locked="0"/>
    </xf>
    <xf numFmtId="0" fontId="24" fillId="5" borderId="0" xfId="0" applyFont="1" applyFill="1" applyBorder="1" applyAlignment="1" applyProtection="1">
      <alignment horizontal="left"/>
      <protection locked="0"/>
    </xf>
    <xf numFmtId="0" fontId="24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  <xf numFmtId="0" fontId="0" fillId="5" borderId="16" xfId="0" applyFont="1" applyFill="1" applyBorder="1" applyAlignment="1" applyProtection="1">
      <protection locked="0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6" fillId="6" borderId="11" xfId="0" applyFont="1" applyFill="1" applyBorder="1" applyAlignment="1" applyProtection="1">
      <protection locked="0"/>
    </xf>
    <xf numFmtId="0" fontId="6" fillId="6" borderId="0" xfId="0" applyFont="1" applyFill="1" applyBorder="1" applyProtection="1">
      <protection locked="0"/>
    </xf>
    <xf numFmtId="49" fontId="6" fillId="6" borderId="0" xfId="0" applyNumberFormat="1" applyFont="1" applyFill="1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horizontal="right"/>
      <protection locked="0"/>
    </xf>
    <xf numFmtId="0" fontId="6" fillId="10" borderId="11" xfId="0" applyFont="1" applyFill="1" applyBorder="1" applyAlignment="1" applyProtection="1">
      <protection locked="0"/>
    </xf>
    <xf numFmtId="0" fontId="6" fillId="10" borderId="0" xfId="0" applyFont="1" applyFill="1" applyBorder="1" applyProtection="1">
      <protection locked="0"/>
    </xf>
    <xf numFmtId="0" fontId="0" fillId="10" borderId="0" xfId="0" applyFont="1" applyFill="1" applyBorder="1" applyAlignment="1" applyProtection="1">
      <alignment horizontal="right"/>
      <protection locked="0"/>
    </xf>
    <xf numFmtId="0" fontId="6" fillId="10" borderId="0" xfId="0" applyFont="1" applyFill="1" applyBorder="1" applyAlignment="1" applyProtection="1">
      <alignment horizontal="right"/>
      <protection locked="0"/>
    </xf>
    <xf numFmtId="0" fontId="22" fillId="10" borderId="11" xfId="0" applyFont="1" applyFill="1" applyBorder="1" applyAlignment="1" applyProtection="1">
      <protection locked="0"/>
    </xf>
    <xf numFmtId="0" fontId="0" fillId="10" borderId="0" xfId="0" applyFill="1" applyBorder="1" applyProtection="1">
      <protection locked="0"/>
    </xf>
    <xf numFmtId="0" fontId="0" fillId="10" borderId="0" xfId="0" applyFill="1" applyBorder="1" applyAlignment="1" applyProtection="1">
      <alignment horizontal="left"/>
      <protection locked="0"/>
    </xf>
    <xf numFmtId="0" fontId="0" fillId="10" borderId="12" xfId="0" applyFill="1" applyBorder="1" applyAlignment="1" applyProtection="1">
      <alignment horizontal="left"/>
      <protection locked="0"/>
    </xf>
    <xf numFmtId="0" fontId="0" fillId="10" borderId="16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8" xfId="0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/>
    <xf numFmtId="0" fontId="0" fillId="6" borderId="0" xfId="0" applyFill="1"/>
    <xf numFmtId="0" fontId="17" fillId="6" borderId="0" xfId="0" applyFont="1" applyFill="1" applyBorder="1"/>
    <xf numFmtId="0" fontId="16" fillId="6" borderId="11" xfId="0" applyFont="1" applyFill="1" applyBorder="1" applyAlignment="1">
      <alignment horizontal="left"/>
    </xf>
    <xf numFmtId="0" fontId="15" fillId="6" borderId="12" xfId="0" applyFont="1" applyFill="1" applyBorder="1" applyAlignment="1">
      <alignment horizontal="right"/>
    </xf>
    <xf numFmtId="2" fontId="15" fillId="10" borderId="0" xfId="0" applyNumberFormat="1" applyFont="1" applyFill="1" applyBorder="1" applyAlignment="1" applyProtection="1">
      <alignment horizontal="right" vertical="center"/>
      <protection locked="0"/>
    </xf>
    <xf numFmtId="0" fontId="0" fillId="7" borderId="0" xfId="10" applyFont="1" applyFill="1" applyBorder="1" applyAlignment="1" applyProtection="1">
      <alignment horizontal="right"/>
    </xf>
    <xf numFmtId="168" fontId="26" fillId="7" borderId="23" xfId="10" applyNumberFormat="1" applyFont="1" applyFill="1" applyBorder="1" applyAlignment="1" applyProtection="1">
      <alignment horizontal="right" vertical="center"/>
    </xf>
    <xf numFmtId="0" fontId="26" fillId="7" borderId="0" xfId="10" applyFont="1" applyFill="1" applyBorder="1" applyAlignment="1" applyProtection="1">
      <alignment horizontal="left" vertical="center" wrapText="1"/>
    </xf>
    <xf numFmtId="168" fontId="26" fillId="7" borderId="0" xfId="10" applyNumberFormat="1" applyFont="1" applyFill="1" applyBorder="1" applyAlignment="1" applyProtection="1">
      <alignment horizontal="right" vertical="center"/>
    </xf>
    <xf numFmtId="0" fontId="18" fillId="7" borderId="27" xfId="2" applyFont="1" applyFill="1" applyBorder="1" applyAlignment="1" applyProtection="1">
      <alignment vertical="center"/>
    </xf>
    <xf numFmtId="168" fontId="31" fillId="7" borderId="28" xfId="11" applyNumberFormat="1" applyFont="1" applyFill="1" applyBorder="1" applyAlignment="1" applyProtection="1">
      <alignment vertical="center"/>
    </xf>
    <xf numFmtId="0" fontId="23" fillId="4" borderId="0" xfId="10" applyFont="1" applyFill="1" applyBorder="1" applyProtection="1"/>
    <xf numFmtId="0" fontId="18" fillId="7" borderId="29" xfId="2" applyFont="1" applyFill="1" applyBorder="1" applyAlignment="1" applyProtection="1">
      <alignment vertical="center"/>
    </xf>
    <xf numFmtId="168" fontId="27" fillId="16" borderId="30" xfId="11" applyNumberFormat="1" applyFont="1" applyFill="1" applyBorder="1" applyAlignment="1" applyProtection="1">
      <alignment horizontal="center" vertical="center"/>
    </xf>
    <xf numFmtId="0" fontId="27" fillId="4" borderId="21" xfId="10" applyFont="1" applyFill="1" applyBorder="1" applyAlignment="1" applyProtection="1">
      <alignment horizontal="center"/>
    </xf>
    <xf numFmtId="167" fontId="25" fillId="7" borderId="20" xfId="9" applyNumberFormat="1" applyFont="1" applyFill="1" applyBorder="1" applyAlignment="1" applyProtection="1">
      <alignment horizontal="centerContinuous" vertical="center"/>
    </xf>
    <xf numFmtId="168" fontId="0" fillId="0" borderId="0" xfId="0" applyNumberFormat="1"/>
    <xf numFmtId="0" fontId="3" fillId="0" borderId="0" xfId="0" applyFont="1" applyBorder="1" applyAlignment="1">
      <alignment vertical="center" readingOrder="1"/>
    </xf>
    <xf numFmtId="0" fontId="27" fillId="4" borderId="20" xfId="10" applyFont="1" applyFill="1" applyBorder="1" applyAlignment="1" applyProtection="1">
      <alignment horizontal="center"/>
    </xf>
    <xf numFmtId="168" fontId="27" fillId="7" borderId="27" xfId="11" applyNumberFormat="1" applyFont="1" applyFill="1" applyBorder="1" applyAlignment="1" applyProtection="1">
      <alignment vertical="center"/>
    </xf>
    <xf numFmtId="10" fontId="27" fillId="15" borderId="29" xfId="11" applyNumberFormat="1" applyFont="1" applyFill="1" applyBorder="1" applyAlignment="1" applyProtection="1">
      <alignment horizontal="center" vertical="center"/>
    </xf>
    <xf numFmtId="9" fontId="27" fillId="15" borderId="1" xfId="11" applyNumberFormat="1" applyFont="1" applyFill="1" applyBorder="1" applyAlignment="1" applyProtection="1">
      <alignment horizontal="center" vertical="center"/>
    </xf>
    <xf numFmtId="44" fontId="26" fillId="7" borderId="23" xfId="10" applyNumberFormat="1" applyFont="1" applyFill="1" applyBorder="1" applyAlignment="1" applyProtection="1">
      <alignment horizontal="left" vertical="center" wrapText="1"/>
    </xf>
    <xf numFmtId="44" fontId="18" fillId="7" borderId="1" xfId="2" applyNumberFormat="1" applyFont="1" applyFill="1" applyBorder="1" applyAlignment="1" applyProtection="1">
      <alignment vertical="center"/>
    </xf>
    <xf numFmtId="0" fontId="35" fillId="0" borderId="0" xfId="0" applyFont="1" applyBorder="1" applyAlignment="1">
      <alignment vertical="center" readingOrder="1"/>
    </xf>
    <xf numFmtId="0" fontId="37" fillId="0" borderId="0" xfId="0" applyFont="1" applyBorder="1" applyAlignment="1">
      <alignment vertical="center" readingOrder="1"/>
    </xf>
    <xf numFmtId="0" fontId="4" fillId="3" borderId="1" xfId="0" applyFont="1" applyFill="1" applyBorder="1" applyAlignment="1">
      <alignment horizontal="center"/>
    </xf>
    <xf numFmtId="0" fontId="37" fillId="0" borderId="0" xfId="0" applyFont="1" applyBorder="1" applyAlignment="1">
      <alignment horizontal="right" vertical="center" readingOrder="1"/>
    </xf>
    <xf numFmtId="0" fontId="28" fillId="7" borderId="0" xfId="10" applyFont="1" applyFill="1" applyBorder="1" applyAlignment="1" applyProtection="1"/>
    <xf numFmtId="0" fontId="29" fillId="7" borderId="0" xfId="10" applyFont="1" applyFill="1" applyBorder="1" applyAlignment="1" applyProtection="1">
      <alignment horizontal="center"/>
    </xf>
    <xf numFmtId="43" fontId="8" fillId="5" borderId="1" xfId="1" applyFont="1" applyFill="1" applyBorder="1" applyAlignment="1" applyProtection="1">
      <alignment horizontal="right" vertical="center" wrapText="1"/>
      <protection locked="0"/>
    </xf>
    <xf numFmtId="10" fontId="8" fillId="5" borderId="1" xfId="4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10" applyFont="1" applyFill="1" applyBorder="1" applyProtection="1"/>
    <xf numFmtId="0" fontId="7" fillId="0" borderId="0" xfId="10" applyFont="1" applyFill="1" applyBorder="1" applyProtection="1"/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0" fontId="0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top"/>
    </xf>
    <xf numFmtId="1" fontId="33" fillId="18" borderId="1" xfId="13" applyNumberFormat="1" applyFont="1" applyFill="1" applyBorder="1" applyAlignment="1" applyProtection="1">
      <alignment horizontal="center" vertical="center" wrapText="1"/>
    </xf>
    <xf numFmtId="1" fontId="33" fillId="18" borderId="1" xfId="13" applyNumberFormat="1" applyFont="1" applyFill="1" applyBorder="1" applyAlignment="1" applyProtection="1">
      <alignment horizontal="center" vertical="center"/>
    </xf>
    <xf numFmtId="0" fontId="27" fillId="7" borderId="1" xfId="1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2" fontId="7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14" xfId="5" applyFont="1" applyFill="1" applyBorder="1"/>
    <xf numFmtId="0" fontId="8" fillId="0" borderId="15" xfId="5" applyFont="1" applyFill="1" applyBorder="1"/>
    <xf numFmtId="0" fontId="8" fillId="0" borderId="15" xfId="5" applyFont="1" applyFill="1" applyBorder="1" applyAlignment="1">
      <alignment horizontal="center"/>
    </xf>
    <xf numFmtId="0" fontId="8" fillId="0" borderId="13" xfId="5" applyFont="1" applyFill="1" applyBorder="1"/>
    <xf numFmtId="0" fontId="8" fillId="0" borderId="11" xfId="5" applyFont="1" applyFill="1" applyBorder="1"/>
    <xf numFmtId="0" fontId="8" fillId="0" borderId="0" xfId="5" applyFont="1" applyFill="1" applyBorder="1"/>
    <xf numFmtId="0" fontId="8" fillId="0" borderId="0" xfId="5" applyFont="1" applyFill="1" applyBorder="1" applyAlignment="1">
      <alignment horizontal="center"/>
    </xf>
    <xf numFmtId="0" fontId="8" fillId="0" borderId="12" xfId="5" applyFont="1" applyFill="1" applyBorder="1"/>
    <xf numFmtId="0" fontId="8" fillId="0" borderId="0" xfId="5" applyFont="1" applyFill="1" applyBorder="1" applyAlignment="1"/>
    <xf numFmtId="0" fontId="9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10" fillId="0" borderId="11" xfId="5" applyFont="1" applyFill="1" applyBorder="1"/>
    <xf numFmtId="0" fontId="11" fillId="0" borderId="0" xfId="5" applyFont="1" applyFill="1" applyBorder="1"/>
    <xf numFmtId="0" fontId="8" fillId="0" borderId="0" xfId="5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/>
    </xf>
    <xf numFmtId="165" fontId="8" fillId="0" borderId="0" xfId="6" applyFont="1" applyFill="1" applyBorder="1" applyAlignment="1">
      <alignment horizontal="center"/>
    </xf>
    <xf numFmtId="10" fontId="8" fillId="0" borderId="0" xfId="5" applyNumberFormat="1" applyFont="1" applyFill="1" applyBorder="1"/>
    <xf numFmtId="10" fontId="8" fillId="0" borderId="12" xfId="5" applyNumberFormat="1" applyFont="1" applyFill="1" applyBorder="1"/>
    <xf numFmtId="0" fontId="8" fillId="0" borderId="16" xfId="5" applyFont="1" applyFill="1" applyBorder="1"/>
    <xf numFmtId="0" fontId="8" fillId="0" borderId="17" xfId="5" applyFont="1" applyFill="1" applyBorder="1"/>
    <xf numFmtId="0" fontId="8" fillId="0" borderId="17" xfId="5" applyFont="1" applyFill="1" applyBorder="1" applyAlignment="1">
      <alignment horizontal="center"/>
    </xf>
    <xf numFmtId="0" fontId="8" fillId="0" borderId="18" xfId="5" applyFont="1" applyFill="1" applyBorder="1"/>
    <xf numFmtId="0" fontId="8" fillId="0" borderId="0" xfId="5" applyFont="1" applyFill="1"/>
    <xf numFmtId="0" fontId="8" fillId="0" borderId="0" xfId="5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6" xfId="5" applyFont="1" applyFill="1" applyBorder="1" applyAlignment="1">
      <alignment horizontal="center" vertical="center"/>
    </xf>
    <xf numFmtId="10" fontId="8" fillId="0" borderId="6" xfId="7" applyNumberFormat="1" applyFont="1" applyFill="1" applyBorder="1" applyAlignment="1">
      <alignment horizontal="center"/>
    </xf>
    <xf numFmtId="0" fontId="8" fillId="0" borderId="9" xfId="5" applyFont="1" applyFill="1" applyBorder="1" applyAlignment="1">
      <alignment horizontal="center" vertical="center"/>
    </xf>
    <xf numFmtId="10" fontId="8" fillId="0" borderId="9" xfId="7" applyNumberFormat="1" applyFont="1" applyFill="1" applyBorder="1" applyAlignment="1">
      <alignment horizontal="center"/>
    </xf>
    <xf numFmtId="0" fontId="8" fillId="0" borderId="6" xfId="5" applyFont="1" applyFill="1" applyBorder="1" applyAlignment="1">
      <alignment horizontal="center"/>
    </xf>
    <xf numFmtId="0" fontId="8" fillId="0" borderId="6" xfId="5" applyFont="1" applyFill="1" applyBorder="1"/>
    <xf numFmtId="0" fontId="8" fillId="0" borderId="9" xfId="5" applyFont="1" applyFill="1" applyBorder="1" applyAlignment="1">
      <alignment horizontal="center"/>
    </xf>
    <xf numFmtId="165" fontId="8" fillId="0" borderId="6" xfId="5" applyNumberFormat="1" applyFont="1" applyFill="1" applyBorder="1" applyAlignment="1">
      <alignment horizontal="center"/>
    </xf>
    <xf numFmtId="0" fontId="8" fillId="0" borderId="10" xfId="5" applyFont="1" applyFill="1" applyBorder="1" applyAlignment="1">
      <alignment horizontal="center"/>
    </xf>
    <xf numFmtId="0" fontId="8" fillId="0" borderId="6" xfId="5" applyFont="1" applyFill="1" applyBorder="1" applyAlignment="1">
      <alignment horizontal="left" indent="5"/>
    </xf>
    <xf numFmtId="10" fontId="8" fillId="20" borderId="6" xfId="5" applyNumberFormat="1" applyFont="1" applyFill="1" applyBorder="1" applyAlignment="1">
      <alignment horizontal="center"/>
    </xf>
    <xf numFmtId="10" fontId="8" fillId="20" borderId="6" xfId="7" applyNumberFormat="1" applyFont="1" applyFill="1" applyBorder="1" applyAlignment="1">
      <alignment horizontal="center"/>
    </xf>
    <xf numFmtId="10" fontId="8" fillId="20" borderId="10" xfId="7" applyNumberFormat="1" applyFont="1" applyFill="1" applyBorder="1" applyAlignment="1">
      <alignment horizontal="center"/>
    </xf>
    <xf numFmtId="165" fontId="8" fillId="19" borderId="6" xfId="6" applyFont="1" applyFill="1" applyBorder="1" applyAlignment="1">
      <alignment horizontal="center"/>
    </xf>
    <xf numFmtId="165" fontId="8" fillId="20" borderId="6" xfId="6" applyFont="1" applyFill="1" applyBorder="1" applyAlignment="1">
      <alignment horizontal="center"/>
    </xf>
    <xf numFmtId="0" fontId="8" fillId="19" borderId="7" xfId="5" applyFont="1" applyFill="1" applyBorder="1"/>
    <xf numFmtId="165" fontId="8" fillId="19" borderId="6" xfId="5" applyNumberFormat="1" applyFont="1" applyFill="1" applyBorder="1" applyAlignment="1">
      <alignment horizontal="center"/>
    </xf>
    <xf numFmtId="0" fontId="8" fillId="19" borderId="14" xfId="5" applyFont="1" applyFill="1" applyBorder="1"/>
    <xf numFmtId="165" fontId="8" fillId="19" borderId="10" xfId="5" applyNumberFormat="1" applyFont="1" applyFill="1" applyBorder="1" applyAlignment="1">
      <alignment horizontal="center"/>
    </xf>
    <xf numFmtId="0" fontId="8" fillId="19" borderId="6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left" indent="5"/>
    </xf>
    <xf numFmtId="0" fontId="8" fillId="0" borderId="7" xfId="5" applyFont="1" applyFill="1" applyBorder="1" applyAlignment="1">
      <alignment horizontal="center"/>
    </xf>
    <xf numFmtId="10" fontId="8" fillId="0" borderId="7" xfId="7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vertical="center" readingOrder="1"/>
    </xf>
    <xf numFmtId="0" fontId="17" fillId="7" borderId="11" xfId="10" applyFont="1" applyFill="1" applyBorder="1" applyAlignment="1" applyProtection="1">
      <alignment horizontal="left"/>
    </xf>
    <xf numFmtId="0" fontId="29" fillId="7" borderId="12" xfId="10" applyFont="1" applyFill="1" applyBorder="1" applyAlignment="1" applyProtection="1">
      <alignment horizontal="center"/>
    </xf>
    <xf numFmtId="0" fontId="17" fillId="14" borderId="46" xfId="2" applyFont="1" applyFill="1" applyBorder="1" applyAlignment="1" applyProtection="1">
      <alignment horizontal="center" vertical="center"/>
    </xf>
    <xf numFmtId="9" fontId="17" fillId="7" borderId="47" xfId="2" applyNumberFormat="1" applyFont="1" applyFill="1" applyBorder="1" applyAlignment="1" applyProtection="1">
      <alignment vertical="center"/>
    </xf>
    <xf numFmtId="0" fontId="26" fillId="14" borderId="48" xfId="10" applyNumberFormat="1" applyFont="1" applyFill="1" applyBorder="1" applyAlignment="1" applyProtection="1">
      <alignment horizontal="center" vertical="center"/>
    </xf>
    <xf numFmtId="0" fontId="26" fillId="0" borderId="11" xfId="10" applyNumberFormat="1" applyFont="1" applyFill="1" applyBorder="1" applyAlignment="1" applyProtection="1">
      <alignment horizontal="center" vertical="center"/>
    </xf>
    <xf numFmtId="169" fontId="17" fillId="7" borderId="49" xfId="2" applyNumberFormat="1" applyFont="1" applyFill="1" applyBorder="1" applyAlignment="1" applyProtection="1">
      <alignment vertical="center"/>
    </xf>
    <xf numFmtId="0" fontId="18" fillId="7" borderId="50" xfId="2" applyFont="1" applyFill="1" applyBorder="1" applyAlignment="1" applyProtection="1">
      <alignment horizontal="left" vertical="center" indent="2"/>
    </xf>
    <xf numFmtId="170" fontId="18" fillId="7" borderId="51" xfId="2" applyNumberFormat="1" applyFont="1" applyFill="1" applyBorder="1" applyAlignment="1" applyProtection="1">
      <alignment vertical="center"/>
    </xf>
    <xf numFmtId="0" fontId="18" fillId="7" borderId="52" xfId="2" applyFont="1" applyFill="1" applyBorder="1" applyAlignment="1" applyProtection="1">
      <alignment horizontal="left" vertical="center" indent="2"/>
    </xf>
    <xf numFmtId="168" fontId="27" fillId="16" borderId="53" xfId="11" applyNumberFormat="1" applyFont="1" applyFill="1" applyBorder="1" applyAlignment="1" applyProtection="1">
      <alignment horizontal="center" vertical="center"/>
    </xf>
    <xf numFmtId="4" fontId="27" fillId="7" borderId="57" xfId="2" applyNumberFormat="1" applyFont="1" applyFill="1" applyBorder="1" applyAlignment="1" applyProtection="1">
      <alignment vertical="center"/>
    </xf>
    <xf numFmtId="0" fontId="23" fillId="4" borderId="11" xfId="10" applyFont="1" applyFill="1" applyBorder="1" applyProtection="1"/>
    <xf numFmtId="0" fontId="23" fillId="4" borderId="12" xfId="10" applyFont="1" applyFill="1" applyBorder="1" applyProtection="1"/>
    <xf numFmtId="0" fontId="23" fillId="0" borderId="16" xfId="10" applyFont="1" applyFill="1" applyBorder="1" applyProtection="1"/>
    <xf numFmtId="0" fontId="23" fillId="0" borderId="17" xfId="10" applyFont="1" applyFill="1" applyBorder="1" applyProtection="1"/>
    <xf numFmtId="0" fontId="23" fillId="0" borderId="18" xfId="10" applyFont="1" applyFill="1" applyBorder="1" applyProtection="1"/>
    <xf numFmtId="0" fontId="32" fillId="0" borderId="0" xfId="0" applyFont="1" applyBorder="1"/>
    <xf numFmtId="0" fontId="8" fillId="0" borderId="0" xfId="0" applyFont="1" applyBorder="1" applyAlignment="1">
      <alignment vertical="center" readingOrder="1"/>
    </xf>
    <xf numFmtId="168" fontId="23" fillId="0" borderId="0" xfId="10" applyNumberFormat="1" applyFont="1" applyFill="1" applyBorder="1" applyProtection="1"/>
    <xf numFmtId="0" fontId="0" fillId="0" borderId="14" xfId="0" applyNumberFormat="1" applyBorder="1"/>
    <xf numFmtId="2" fontId="0" fillId="0" borderId="15" xfId="0" applyNumberFormat="1" applyBorder="1"/>
    <xf numFmtId="0" fontId="0" fillId="0" borderId="11" xfId="0" applyNumberFormat="1" applyBorder="1"/>
    <xf numFmtId="2" fontId="0" fillId="0" borderId="0" xfId="0" applyNumberFormat="1" applyBorder="1"/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vertical="center" readingOrder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44" fontId="4" fillId="0" borderId="45" xfId="3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44" fontId="4" fillId="0" borderId="12" xfId="3" applyFont="1" applyFill="1" applyBorder="1" applyAlignment="1">
      <alignment horizontal="right"/>
    </xf>
    <xf numFmtId="44" fontId="4" fillId="12" borderId="45" xfId="3" applyFont="1" applyFill="1" applyBorder="1" applyAlignment="1">
      <alignment horizontal="right"/>
    </xf>
    <xf numFmtId="0" fontId="4" fillId="0" borderId="11" xfId="0" applyNumberFormat="1" applyFont="1" applyBorder="1" applyAlignment="1">
      <alignment horizontal="center" vertical="center" wrapText="1"/>
    </xf>
    <xf numFmtId="44" fontId="3" fillId="12" borderId="45" xfId="3" applyFont="1" applyFill="1" applyBorder="1" applyAlignment="1">
      <alignment horizontal="right"/>
    </xf>
    <xf numFmtId="0" fontId="0" fillId="0" borderId="16" xfId="0" applyNumberFormat="1" applyBorder="1"/>
    <xf numFmtId="0" fontId="0" fillId="0" borderId="17" xfId="0" applyBorder="1"/>
    <xf numFmtId="2" fontId="0" fillId="0" borderId="17" xfId="0" applyNumberFormat="1" applyBorder="1"/>
    <xf numFmtId="0" fontId="0" fillId="0" borderId="18" xfId="0" applyBorder="1"/>
    <xf numFmtId="0" fontId="35" fillId="0" borderId="11" xfId="0" applyFont="1" applyBorder="1" applyAlignment="1">
      <alignment vertical="center" readingOrder="1"/>
    </xf>
    <xf numFmtId="0" fontId="0" fillId="0" borderId="0" xfId="0" applyBorder="1" applyAlignment="1"/>
    <xf numFmtId="0" fontId="12" fillId="0" borderId="11" xfId="0" applyFont="1" applyBorder="1" applyAlignment="1">
      <alignment vertical="center" readingOrder="1"/>
    </xf>
    <xf numFmtId="1" fontId="16" fillId="5" borderId="11" xfId="0" applyNumberFormat="1" applyFont="1" applyFill="1" applyBorder="1" applyAlignment="1" applyProtection="1">
      <alignment horizontal="center" vertical="center"/>
      <protection locked="0"/>
    </xf>
    <xf numFmtId="49" fontId="16" fillId="5" borderId="0" xfId="0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justify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2" fontId="15" fillId="5" borderId="0" xfId="0" applyNumberFormat="1" applyFont="1" applyFill="1" applyBorder="1" applyAlignment="1" applyProtection="1">
      <alignment horizontal="center" vertical="center"/>
      <protection locked="0"/>
    </xf>
    <xf numFmtId="2" fontId="15" fillId="5" borderId="0" xfId="0" applyNumberFormat="1" applyFont="1" applyFill="1" applyBorder="1" applyAlignment="1" applyProtection="1">
      <alignment horizontal="right" vertical="center"/>
      <protection locked="0"/>
    </xf>
    <xf numFmtId="2" fontId="15" fillId="5" borderId="12" xfId="0" applyNumberFormat="1" applyFont="1" applyFill="1" applyBorder="1" applyAlignment="1" applyProtection="1">
      <alignment horizontal="right" vertical="center"/>
      <protection locked="0"/>
    </xf>
    <xf numFmtId="1" fontId="33" fillId="18" borderId="44" xfId="13" applyNumberFormat="1" applyFont="1" applyFill="1" applyBorder="1" applyAlignment="1" applyProtection="1">
      <alignment horizontal="center" vertical="center" wrapText="1"/>
    </xf>
    <xf numFmtId="1" fontId="33" fillId="18" borderId="45" xfId="13" applyNumberFormat="1" applyFont="1" applyFill="1" applyBorder="1" applyAlignment="1" applyProtection="1">
      <alignment horizontal="center" vertical="center" wrapText="1"/>
    </xf>
    <xf numFmtId="2" fontId="34" fillId="17" borderId="45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Border="1"/>
    <xf numFmtId="0" fontId="15" fillId="10" borderId="0" xfId="0" applyFont="1" applyFill="1" applyBorder="1" applyAlignment="1" applyProtection="1">
      <alignment horizontal="right" vertical="center"/>
      <protection locked="0"/>
    </xf>
    <xf numFmtId="0" fontId="16" fillId="10" borderId="0" xfId="0" applyNumberFormat="1" applyFont="1" applyFill="1" applyBorder="1" applyAlignment="1" applyProtection="1">
      <alignment horizontal="left" vertical="center"/>
      <protection locked="0"/>
    </xf>
    <xf numFmtId="49" fontId="13" fillId="13" borderId="16" xfId="2" applyNumberFormat="1" applyFont="1" applyFill="1" applyBorder="1" applyAlignment="1" applyProtection="1">
      <alignment vertical="center"/>
    </xf>
    <xf numFmtId="0" fontId="15" fillId="10" borderId="17" xfId="0" applyFont="1" applyFill="1" applyBorder="1" applyAlignment="1" applyProtection="1">
      <alignment horizontal="right" vertical="center"/>
      <protection locked="0"/>
    </xf>
    <xf numFmtId="0" fontId="16" fillId="10" borderId="17" xfId="0" applyNumberFormat="1" applyFont="1" applyFill="1" applyBorder="1" applyAlignment="1" applyProtection="1">
      <alignment horizontal="left" vertical="center"/>
      <protection locked="0"/>
    </xf>
    <xf numFmtId="2" fontId="12" fillId="6" borderId="18" xfId="2" applyNumberFormat="1" applyFont="1" applyFill="1" applyBorder="1" applyAlignment="1" applyProtection="1">
      <alignment horizontal="center" vertical="center" wrapText="1"/>
    </xf>
    <xf numFmtId="0" fontId="38" fillId="0" borderId="0" xfId="0" applyFont="1"/>
    <xf numFmtId="44" fontId="4" fillId="0" borderId="1" xfId="3" applyFont="1" applyFill="1" applyBorder="1" applyAlignment="1">
      <alignment horizontal="right"/>
    </xf>
    <xf numFmtId="0" fontId="6" fillId="5" borderId="0" xfId="0" applyFont="1" applyFill="1" applyBorder="1" applyAlignment="1" applyProtection="1">
      <alignment horizontal="left"/>
      <protection locked="0"/>
    </xf>
    <xf numFmtId="0" fontId="0" fillId="5" borderId="0" xfId="0" applyFont="1" applyFill="1" applyBorder="1" applyAlignment="1" applyProtection="1">
      <alignment horizontal="right"/>
      <protection locked="0"/>
    </xf>
    <xf numFmtId="0" fontId="6" fillId="5" borderId="12" xfId="0" applyFont="1" applyFill="1" applyBorder="1" applyAlignment="1" applyProtection="1">
      <alignment horizontal="left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36" fillId="5" borderId="12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>
      <alignment vertical="center" readingOrder="1"/>
    </xf>
    <xf numFmtId="1" fontId="21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42" fillId="4" borderId="1" xfId="14" applyNumberFormat="1" applyFont="1" applyFill="1" applyBorder="1" applyAlignment="1" applyProtection="1">
      <alignment horizontal="center" vertical="center" wrapText="1"/>
    </xf>
    <xf numFmtId="0" fontId="42" fillId="4" borderId="1" xfId="14" applyNumberFormat="1" applyFont="1" applyFill="1" applyBorder="1" applyAlignment="1" applyProtection="1">
      <alignment horizontal="left" vertical="center" wrapText="1"/>
    </xf>
    <xf numFmtId="0" fontId="38" fillId="5" borderId="0" xfId="0" applyFont="1" applyFill="1" applyBorder="1" applyAlignment="1" applyProtection="1"/>
    <xf numFmtId="0" fontId="11" fillId="0" borderId="0" xfId="0" applyFont="1" applyBorder="1" applyAlignment="1">
      <alignment horizontal="left" vertical="center" readingOrder="1"/>
    </xf>
    <xf numFmtId="49" fontId="12" fillId="0" borderId="0" xfId="0" applyNumberFormat="1" applyFont="1" applyBorder="1" applyAlignment="1">
      <alignment horizontal="left" vertical="center" readingOrder="1"/>
    </xf>
    <xf numFmtId="0" fontId="12" fillId="0" borderId="0" xfId="0" applyFont="1" applyBorder="1" applyAlignment="1">
      <alignment horizontal="left" vertical="center" readingOrder="1"/>
    </xf>
    <xf numFmtId="0" fontId="10" fillId="9" borderId="1" xfId="0" applyFont="1" applyFill="1" applyBorder="1" applyAlignment="1" applyProtection="1">
      <alignment horizontal="center"/>
      <protection locked="0"/>
    </xf>
    <xf numFmtId="0" fontId="42" fillId="5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center" vertical="center" readingOrder="1"/>
    </xf>
    <xf numFmtId="49" fontId="12" fillId="0" borderId="12" xfId="0" applyNumberFormat="1" applyFont="1" applyBorder="1" applyAlignment="1">
      <alignment horizontal="left" vertical="center" readingOrder="1"/>
    </xf>
    <xf numFmtId="0" fontId="15" fillId="10" borderId="0" xfId="0" applyNumberFormat="1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11" fillId="5" borderId="14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166" fontId="11" fillId="5" borderId="15" xfId="0" applyNumberFormat="1" applyFont="1" applyFill="1" applyBorder="1" applyAlignment="1" applyProtection="1">
      <alignment horizontal="left" vertical="top"/>
      <protection locked="0"/>
    </xf>
    <xf numFmtId="166" fontId="11" fillId="5" borderId="13" xfId="0" applyNumberFormat="1" applyFont="1" applyFill="1" applyBorder="1" applyAlignment="1" applyProtection="1">
      <alignment horizontal="left" vertical="top"/>
      <protection locked="0"/>
    </xf>
    <xf numFmtId="0" fontId="16" fillId="5" borderId="0" xfId="0" applyNumberFormat="1" applyFont="1" applyFill="1" applyBorder="1" applyAlignment="1" applyProtection="1">
      <alignment horizontal="left" vertical="center"/>
      <protection locked="0"/>
    </xf>
    <xf numFmtId="0" fontId="20" fillId="6" borderId="0" xfId="0" applyFont="1" applyFill="1" applyBorder="1" applyAlignment="1" applyProtection="1">
      <alignment horizontal="left"/>
      <protection locked="0"/>
    </xf>
    <xf numFmtId="0" fontId="20" fillId="6" borderId="12" xfId="0" applyFont="1" applyFill="1" applyBorder="1" applyAlignment="1" applyProtection="1">
      <alignment horizontal="left"/>
      <protection locked="0"/>
    </xf>
    <xf numFmtId="0" fontId="21" fillId="5" borderId="0" xfId="0" applyFont="1" applyFill="1" applyBorder="1" applyAlignment="1" applyProtection="1">
      <alignment horizontal="left"/>
      <protection locked="0"/>
    </xf>
    <xf numFmtId="0" fontId="23" fillId="5" borderId="0" xfId="0" applyFont="1" applyFill="1" applyBorder="1" applyAlignment="1" applyProtection="1">
      <alignment horizontal="right"/>
      <protection locked="0"/>
    </xf>
    <xf numFmtId="0" fontId="23" fillId="5" borderId="19" xfId="0" applyFont="1" applyFill="1" applyBorder="1" applyAlignment="1" applyProtection="1">
      <alignment horizontal="right"/>
      <protection locked="0"/>
    </xf>
    <xf numFmtId="10" fontId="10" fillId="10" borderId="1" xfId="0" applyNumberFormat="1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left"/>
      <protection locked="0"/>
    </xf>
    <xf numFmtId="0" fontId="20" fillId="8" borderId="0" xfId="0" applyFont="1" applyFill="1" applyBorder="1" applyAlignment="1" applyProtection="1">
      <alignment horizontal="left"/>
      <protection locked="0"/>
    </xf>
    <xf numFmtId="0" fontId="20" fillId="8" borderId="12" xfId="0" applyFont="1" applyFill="1" applyBorder="1" applyAlignment="1" applyProtection="1">
      <alignment horizontal="left"/>
      <protection locked="0"/>
    </xf>
    <xf numFmtId="0" fontId="0" fillId="5" borderId="0" xfId="0" applyFont="1" applyFill="1" applyBorder="1" applyAlignment="1" applyProtection="1">
      <alignment horizontal="right"/>
      <protection locked="0"/>
    </xf>
    <xf numFmtId="0" fontId="6" fillId="5" borderId="12" xfId="0" applyFont="1" applyFill="1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0" fontId="6" fillId="10" borderId="0" xfId="0" applyFont="1" applyFill="1" applyBorder="1" applyAlignment="1" applyProtection="1">
      <alignment horizontal="left"/>
      <protection locked="0"/>
    </xf>
    <xf numFmtId="0" fontId="6" fillId="10" borderId="12" xfId="0" applyFont="1" applyFill="1" applyBorder="1" applyAlignment="1" applyProtection="1">
      <alignment horizontal="left"/>
      <protection locked="0"/>
    </xf>
    <xf numFmtId="0" fontId="34" fillId="5" borderId="0" xfId="0" applyFont="1" applyFill="1" applyBorder="1" applyAlignment="1" applyProtection="1">
      <alignment horizontal="left"/>
      <protection locked="0"/>
    </xf>
    <xf numFmtId="49" fontId="12" fillId="10" borderId="0" xfId="0" applyNumberFormat="1" applyFont="1" applyFill="1" applyBorder="1" applyAlignment="1" applyProtection="1">
      <alignment horizontal="left"/>
      <protection locked="0"/>
    </xf>
    <xf numFmtId="49" fontId="12" fillId="10" borderId="12" xfId="0" applyNumberFormat="1" applyFont="1" applyFill="1" applyBorder="1" applyAlignment="1" applyProtection="1">
      <alignment horizontal="left"/>
      <protection locked="0"/>
    </xf>
    <xf numFmtId="10" fontId="10" fillId="5" borderId="0" xfId="4" applyNumberFormat="1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left"/>
      <protection locked="0"/>
    </xf>
    <xf numFmtId="0" fontId="23" fillId="5" borderId="11" xfId="0" applyFont="1" applyFill="1" applyBorder="1" applyAlignment="1" applyProtection="1">
      <alignment horizontal="right"/>
      <protection locked="0"/>
    </xf>
    <xf numFmtId="17" fontId="10" fillId="10" borderId="0" xfId="0" applyNumberFormat="1" applyFont="1" applyFill="1" applyBorder="1" applyAlignment="1" applyProtection="1">
      <alignment horizontal="center"/>
      <protection locked="0"/>
    </xf>
    <xf numFmtId="17" fontId="10" fillId="10" borderId="12" xfId="0" applyNumberFormat="1" applyFont="1" applyFill="1" applyBorder="1" applyAlignment="1" applyProtection="1">
      <alignment horizontal="center"/>
      <protection locked="0"/>
    </xf>
    <xf numFmtId="0" fontId="23" fillId="5" borderId="0" xfId="0" applyFont="1" applyFill="1" applyBorder="1" applyAlignment="1" applyProtection="1">
      <alignment horizontal="left" wrapText="1"/>
      <protection locked="0"/>
    </xf>
    <xf numFmtId="0" fontId="23" fillId="5" borderId="12" xfId="0" applyFont="1" applyFill="1" applyBorder="1" applyAlignment="1" applyProtection="1">
      <alignment horizontal="left" wrapText="1"/>
      <protection locked="0"/>
    </xf>
    <xf numFmtId="17" fontId="24" fillId="10" borderId="0" xfId="0" applyNumberFormat="1" applyFont="1" applyFill="1" applyBorder="1" applyAlignment="1" applyProtection="1">
      <alignment horizontal="center"/>
      <protection locked="0"/>
    </xf>
    <xf numFmtId="17" fontId="24" fillId="10" borderId="12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0" fontId="8" fillId="0" borderId="7" xfId="5" applyFont="1" applyFill="1" applyBorder="1" applyAlignment="1">
      <alignment horizontal="left"/>
    </xf>
    <xf numFmtId="0" fontId="8" fillId="0" borderId="9" xfId="5" applyFont="1" applyFill="1" applyBorder="1" applyAlignment="1">
      <alignment horizontal="left"/>
    </xf>
    <xf numFmtId="0" fontId="8" fillId="0" borderId="14" xfId="5" applyFont="1" applyFill="1" applyBorder="1" applyAlignment="1">
      <alignment horizontal="left"/>
    </xf>
    <xf numFmtId="0" fontId="8" fillId="0" borderId="13" xfId="5" applyFont="1" applyFill="1" applyBorder="1" applyAlignment="1">
      <alignment horizontal="left"/>
    </xf>
    <xf numFmtId="0" fontId="8" fillId="0" borderId="33" xfId="5" applyFont="1" applyFill="1" applyBorder="1" applyAlignment="1">
      <alignment horizontal="center" vertical="center" wrapText="1"/>
    </xf>
    <xf numFmtId="0" fontId="8" fillId="0" borderId="34" xfId="5" applyFont="1" applyFill="1" applyBorder="1" applyAlignment="1">
      <alignment horizontal="center" vertical="center" wrapText="1"/>
    </xf>
    <xf numFmtId="0" fontId="8" fillId="0" borderId="39" xfId="5" applyFont="1" applyFill="1" applyBorder="1" applyAlignment="1">
      <alignment horizontal="center" vertical="center" wrapText="1"/>
    </xf>
    <xf numFmtId="0" fontId="8" fillId="0" borderId="40" xfId="5" applyFont="1" applyFill="1" applyBorder="1" applyAlignment="1">
      <alignment horizontal="center" vertical="center" wrapText="1"/>
    </xf>
    <xf numFmtId="0" fontId="8" fillId="0" borderId="38" xfId="5" applyFont="1" applyFill="1" applyBorder="1" applyAlignment="1">
      <alignment horizontal="center" vertical="center"/>
    </xf>
    <xf numFmtId="0" fontId="8" fillId="0" borderId="36" xfId="5" applyFont="1" applyFill="1" applyBorder="1" applyAlignment="1">
      <alignment horizontal="center" vertical="center"/>
    </xf>
    <xf numFmtId="0" fontId="8" fillId="0" borderId="37" xfId="5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/>
    </xf>
    <xf numFmtId="0" fontId="8" fillId="0" borderId="7" xfId="5" applyFont="1" applyFill="1" applyBorder="1" applyAlignment="1">
      <alignment horizontal="center"/>
    </xf>
    <xf numFmtId="0" fontId="8" fillId="0" borderId="9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 wrapText="1"/>
    </xf>
    <xf numFmtId="0" fontId="8" fillId="0" borderId="17" xfId="8" applyFont="1" applyFill="1" applyBorder="1" applyAlignment="1">
      <alignment horizontal="center"/>
    </xf>
    <xf numFmtId="0" fontId="8" fillId="0" borderId="0" xfId="5" applyFont="1" applyFill="1" applyBorder="1" applyAlignment="1">
      <alignment horizontal="right"/>
    </xf>
    <xf numFmtId="0" fontId="8" fillId="0" borderId="12" xfId="5" applyFont="1" applyFill="1" applyBorder="1" applyAlignment="1">
      <alignment horizontal="right"/>
    </xf>
    <xf numFmtId="0" fontId="12" fillId="19" borderId="42" xfId="5" applyFont="1" applyFill="1" applyBorder="1" applyAlignment="1">
      <alignment horizontal="center"/>
    </xf>
    <xf numFmtId="0" fontId="12" fillId="19" borderId="35" xfId="5" applyFont="1" applyFill="1" applyBorder="1" applyAlignment="1">
      <alignment horizontal="center"/>
    </xf>
    <xf numFmtId="0" fontId="12" fillId="19" borderId="36" xfId="5" applyFont="1" applyFill="1" applyBorder="1" applyAlignment="1">
      <alignment horizontal="center"/>
    </xf>
    <xf numFmtId="0" fontId="12" fillId="19" borderId="37" xfId="5" applyFont="1" applyFill="1" applyBorder="1" applyAlignment="1">
      <alignment horizontal="center"/>
    </xf>
    <xf numFmtId="0" fontId="8" fillId="0" borderId="39" xfId="5" applyFont="1" applyFill="1" applyBorder="1" applyAlignment="1">
      <alignment horizontal="center" vertical="center"/>
    </xf>
    <xf numFmtId="0" fontId="8" fillId="0" borderId="40" xfId="5" applyFont="1" applyFill="1" applyBorder="1" applyAlignment="1">
      <alignment horizontal="center" vertical="center"/>
    </xf>
    <xf numFmtId="0" fontId="8" fillId="0" borderId="43" xfId="5" applyFont="1" applyFill="1" applyBorder="1" applyAlignment="1">
      <alignment horizontal="center" vertical="center"/>
    </xf>
    <xf numFmtId="0" fontId="8" fillId="0" borderId="41" xfId="5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7" fillId="4" borderId="56" xfId="10" applyFont="1" applyFill="1" applyBorder="1" applyAlignment="1" applyProtection="1">
      <alignment horizontal="left"/>
    </xf>
    <xf numFmtId="0" fontId="27" fillId="4" borderId="20" xfId="10" applyFont="1" applyFill="1" applyBorder="1" applyAlignment="1" applyProtection="1">
      <alignment horizontal="left"/>
    </xf>
    <xf numFmtId="0" fontId="26" fillId="16" borderId="54" xfId="10" applyFont="1" applyFill="1" applyBorder="1" applyAlignment="1" applyProtection="1">
      <alignment horizontal="center"/>
    </xf>
    <xf numFmtId="0" fontId="26" fillId="16" borderId="3" xfId="10" applyFont="1" applyFill="1" applyBorder="1" applyAlignment="1" applyProtection="1">
      <alignment horizontal="center"/>
    </xf>
    <xf numFmtId="0" fontId="26" fillId="16" borderId="55" xfId="10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27" fillId="7" borderId="1" xfId="10" applyFont="1" applyFill="1" applyBorder="1" applyAlignment="1" applyProtection="1">
      <alignment horizontal="center" vertical="center" wrapText="1"/>
    </xf>
    <xf numFmtId="0" fontId="26" fillId="7" borderId="31" xfId="10" applyFont="1" applyFill="1" applyBorder="1" applyAlignment="1" applyProtection="1">
      <alignment horizontal="left" vertical="center" wrapText="1"/>
    </xf>
    <xf numFmtId="0" fontId="26" fillId="7" borderId="32" xfId="10" applyFont="1" applyFill="1" applyBorder="1" applyAlignment="1" applyProtection="1">
      <alignment horizontal="left" vertical="center" wrapText="1"/>
    </xf>
    <xf numFmtId="0" fontId="26" fillId="7" borderId="23" xfId="10" applyFont="1" applyFill="1" applyBorder="1" applyAlignment="1" applyProtection="1">
      <alignment horizontal="left" vertical="center" wrapText="1"/>
    </xf>
    <xf numFmtId="0" fontId="26" fillId="7" borderId="24" xfId="10" applyFont="1" applyFill="1" applyBorder="1" applyAlignment="1" applyProtection="1">
      <alignment horizontal="left" vertical="center" wrapText="1"/>
    </xf>
    <xf numFmtId="0" fontId="26" fillId="7" borderId="25" xfId="10" applyFont="1" applyFill="1" applyBorder="1" applyAlignment="1" applyProtection="1">
      <alignment horizontal="left" vertical="center" wrapText="1"/>
    </xf>
    <xf numFmtId="0" fontId="26" fillId="7" borderId="26" xfId="10" applyFont="1" applyFill="1" applyBorder="1" applyAlignment="1" applyProtection="1">
      <alignment horizontal="left" vertical="center" wrapText="1"/>
    </xf>
    <xf numFmtId="0" fontId="27" fillId="7" borderId="45" xfId="10" applyFont="1" applyFill="1" applyBorder="1" applyAlignment="1" applyProtection="1">
      <alignment horizontal="center" vertical="center"/>
    </xf>
    <xf numFmtId="10" fontId="12" fillId="5" borderId="0" xfId="4" applyNumberFormat="1" applyFont="1" applyFill="1" applyBorder="1" applyAlignment="1" applyProtection="1">
      <alignment horizontal="left"/>
    </xf>
    <xf numFmtId="10" fontId="12" fillId="5" borderId="12" xfId="4" applyNumberFormat="1" applyFont="1" applyFill="1" applyBorder="1" applyAlignment="1" applyProtection="1">
      <alignment horizontal="left"/>
    </xf>
    <xf numFmtId="0" fontId="27" fillId="7" borderId="44" xfId="10" applyFont="1" applyFill="1" applyBorder="1" applyAlignment="1" applyProtection="1">
      <alignment horizontal="center" vertical="center"/>
    </xf>
    <xf numFmtId="0" fontId="35" fillId="0" borderId="0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2" fontId="11" fillId="11" borderId="1" xfId="0" applyNumberFormat="1" applyFont="1" applyFill="1" applyBorder="1" applyAlignment="1" applyProtection="1">
      <alignment horizontal="left" vertical="center" wrapText="1"/>
    </xf>
    <xf numFmtId="2" fontId="32" fillId="0" borderId="0" xfId="0" applyNumberFormat="1" applyFont="1" applyFill="1" applyBorder="1" applyAlignment="1" applyProtection="1">
      <alignment horizontal="left" vertical="center" wrapText="1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5" fillId="2" borderId="22" xfId="1" applyNumberFormat="1" applyFont="1" applyFill="1" applyBorder="1" applyAlignment="1">
      <alignment horizontal="center" vertical="center"/>
    </xf>
    <xf numFmtId="2" fontId="5" fillId="2" borderId="4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left" vertical="center"/>
    </xf>
    <xf numFmtId="2" fontId="8" fillId="12" borderId="1" xfId="0" applyNumberFormat="1" applyFont="1" applyFill="1" applyBorder="1" applyAlignment="1">
      <alignment horizontal="left" vertical="center"/>
    </xf>
    <xf numFmtId="2" fontId="7" fillId="11" borderId="1" xfId="0" applyNumberFormat="1" applyFont="1" applyFill="1" applyBorder="1" applyAlignment="1" applyProtection="1">
      <alignment horizontal="left" vertical="center" wrapText="1"/>
    </xf>
    <xf numFmtId="1" fontId="31" fillId="0" borderId="11" xfId="12" applyNumberFormat="1" applyFont="1" applyFill="1" applyBorder="1" applyAlignment="1" applyProtection="1">
      <alignment horizontal="center" vertical="center"/>
      <protection hidden="1"/>
    </xf>
    <xf numFmtId="1" fontId="31" fillId="0" borderId="0" xfId="12" applyNumberFormat="1" applyFont="1" applyFill="1" applyBorder="1" applyAlignment="1" applyProtection="1">
      <alignment horizontal="center" vertical="center"/>
      <protection hidden="1"/>
    </xf>
    <xf numFmtId="1" fontId="31" fillId="0" borderId="12" xfId="12" applyNumberFormat="1" applyFont="1" applyFill="1" applyBorder="1" applyAlignment="1" applyProtection="1">
      <alignment horizontal="center" vertical="center"/>
      <protection hidden="1"/>
    </xf>
    <xf numFmtId="0" fontId="35" fillId="0" borderId="11" xfId="0" applyFont="1" applyBorder="1" applyAlignment="1">
      <alignment horizontal="left"/>
    </xf>
    <xf numFmtId="0" fontId="41" fillId="0" borderId="0" xfId="0" applyFont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26" fillId="6" borderId="0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right"/>
    </xf>
    <xf numFmtId="0" fontId="17" fillId="4" borderId="0" xfId="0" applyNumberFormat="1" applyFont="1" applyFill="1" applyBorder="1" applyAlignment="1">
      <alignment horizontal="left" vertical="justify"/>
    </xf>
    <xf numFmtId="0" fontId="17" fillId="4" borderId="0" xfId="0" applyNumberFormat="1" applyFont="1" applyFill="1" applyBorder="1" applyAlignment="1">
      <alignment horizontal="left" vertical="justify" wrapText="1"/>
    </xf>
    <xf numFmtId="49" fontId="26" fillId="6" borderId="0" xfId="0" applyNumberFormat="1" applyFont="1" applyFill="1" applyBorder="1" applyAlignment="1">
      <alignment horizontal="left"/>
    </xf>
    <xf numFmtId="49" fontId="13" fillId="7" borderId="14" xfId="2" applyNumberFormat="1" applyFont="1" applyFill="1" applyBorder="1" applyAlignment="1" applyProtection="1">
      <alignment horizontal="center" vertical="center"/>
    </xf>
    <xf numFmtId="49" fontId="13" fillId="7" borderId="15" xfId="2" applyNumberFormat="1" applyFont="1" applyFill="1" applyBorder="1" applyAlignment="1" applyProtection="1">
      <alignment horizontal="center" vertical="center"/>
    </xf>
    <xf numFmtId="49" fontId="13" fillId="7" borderId="13" xfId="2" applyNumberFormat="1" applyFont="1" applyFill="1" applyBorder="1" applyAlignment="1" applyProtection="1">
      <alignment horizontal="center" vertical="center"/>
    </xf>
    <xf numFmtId="0" fontId="14" fillId="6" borderId="11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6" fillId="10" borderId="0" xfId="0" applyNumberFormat="1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</cellXfs>
  <cellStyles count="15">
    <cellStyle name="Excel Built-in Normal" xfId="2"/>
    <cellStyle name="Moeda" xfId="3" builtinId="4"/>
    <cellStyle name="Moeda 2 2 2" xfId="11"/>
    <cellStyle name="Moeda_pLANILHA DE BDI_MODELO v2_EXCEL" xfId="6"/>
    <cellStyle name="Normal" xfId="0" builtinId="0"/>
    <cellStyle name="Normal 2 2 2" xfId="10"/>
    <cellStyle name="Normal_pLANILHA DE BDI_MODELO v2_EXCEL" xfId="5"/>
    <cellStyle name="Normal_Planilha Modelo" xfId="12"/>
    <cellStyle name="Normal_Planilha RETROFIT PALÁCIO - VRF  DEZEMBRO  2013 CRONOGRAMA 15 MESES _ R02 - 2" xfId="8"/>
    <cellStyle name="Percentagem 2 2" xfId="9"/>
    <cellStyle name="Porcentagem" xfId="4" builtinId="5"/>
    <cellStyle name="Porcentagem_pLANILHA DE BDI_MODELO v2_EXCEL" xfId="7"/>
    <cellStyle name="Separador de milhares_ELETRICA_2 2 2" xfId="14"/>
    <cellStyle name="Separador de milhares_ELETRICA_2 2_MODELO Planilha Orçamentária obra menor _ SEIL-PRED-SUDE _ JUN 2013-2" xfId="13"/>
    <cellStyle name="Vírgula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4" tint="0.39994506668294322"/>
        </patternFill>
      </fill>
    </dxf>
    <dxf>
      <fill>
        <patternFill>
          <bgColor rgb="FF33CC33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3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6.jpeg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209550</xdr:rowOff>
    </xdr:from>
    <xdr:to>
      <xdr:col>1</xdr:col>
      <xdr:colOff>1085850</xdr:colOff>
      <xdr:row>0</xdr:row>
      <xdr:rowOff>667941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50"/>
          <a:ext cx="1571625" cy="458391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371476</xdr:colOff>
      <xdr:row>0</xdr:row>
      <xdr:rowOff>76199</xdr:rowOff>
    </xdr:from>
    <xdr:to>
      <xdr:col>8</xdr:col>
      <xdr:colOff>847727</xdr:colOff>
      <xdr:row>0</xdr:row>
      <xdr:rowOff>786853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35" t="3538" r="2568" b="78422"/>
        <a:stretch/>
      </xdr:blipFill>
      <xdr:spPr>
        <a:xfrm>
          <a:off x="11782426" y="76199"/>
          <a:ext cx="1457326" cy="710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174112</xdr:colOff>
      <xdr:row>1</xdr:row>
      <xdr:rowOff>74081</xdr:rowOff>
    </xdr:from>
    <xdr:to>
      <xdr:col>11</xdr:col>
      <xdr:colOff>307258</xdr:colOff>
      <xdr:row>6</xdr:row>
      <xdr:rowOff>194596</xdr:rowOff>
    </xdr:to>
    <xdr:sp macro="" textlink="" fLocksText="0">
      <xdr:nvSpPr>
        <xdr:cNvPr id="5" name="Text Box 3">
          <a:extLst>
            <a:ext uri="{FF2B5EF4-FFF2-40B4-BE49-F238E27FC236}">
              <a16:creationId xmlns="" xmlns:a16="http://schemas.microsoft.com/office/drawing/2014/main" id="{2180C9BF-E7B3-4477-B526-99A2AC02CFA8}"/>
            </a:ext>
          </a:extLst>
        </xdr:cNvPr>
        <xdr:cNvSpPr>
          <a:spLocks noChangeArrowheads="1"/>
        </xdr:cNvSpPr>
      </xdr:nvSpPr>
      <xdr:spPr bwMode="auto">
        <a:xfrm>
          <a:off x="1031362" y="74081"/>
          <a:ext cx="4476546" cy="107301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0000" tIns="45000" rIns="90000" bIns="45000" anchor="ctr" upright="1"/>
        <a:lstStyle/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DEPARTAMENTO ESTADUAL DE TRÂNSITO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COORDENADORIA DE ENGENHARIA E ARQUITETURA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DIVISÃO DE SINALIZAÇÃO</a:t>
          </a:r>
          <a:endParaRPr lang="pt-BR">
            <a:effectLst/>
          </a:endParaRPr>
        </a:p>
      </xdr:txBody>
    </xdr:sp>
    <xdr:clientData/>
  </xdr:twoCellAnchor>
  <xdr:twoCellAnchor editAs="oneCell">
    <xdr:from>
      <xdr:col>1</xdr:col>
      <xdr:colOff>104775</xdr:colOff>
      <xdr:row>2</xdr:row>
      <xdr:rowOff>66675</xdr:rowOff>
    </xdr:from>
    <xdr:to>
      <xdr:col>4</xdr:col>
      <xdr:colOff>95250</xdr:colOff>
      <xdr:row>4</xdr:row>
      <xdr:rowOff>77391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57200"/>
          <a:ext cx="1343025" cy="391716"/>
        </a:xfrm>
        <a:prstGeom prst="rect">
          <a:avLst/>
        </a:prstGeom>
      </xdr:spPr>
    </xdr:pic>
    <xdr:clientData/>
  </xdr:twoCellAnchor>
  <xdr:twoCellAnchor editAs="oneCell">
    <xdr:from>
      <xdr:col>11</xdr:col>
      <xdr:colOff>146770</xdr:colOff>
      <xdr:row>1</xdr:row>
      <xdr:rowOff>85724</xdr:rowOff>
    </xdr:from>
    <xdr:to>
      <xdr:col>13</xdr:col>
      <xdr:colOff>438149</xdr:colOff>
      <xdr:row>4</xdr:row>
      <xdr:rowOff>114299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3695" y="285749"/>
          <a:ext cx="128197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199611</xdr:colOff>
      <xdr:row>31</xdr:row>
      <xdr:rowOff>0</xdr:rowOff>
    </xdr:from>
    <xdr:to>
      <xdr:col>9</xdr:col>
      <xdr:colOff>790161</xdr:colOff>
      <xdr:row>34</xdr:row>
      <xdr:rowOff>152400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6611" y="6187109"/>
          <a:ext cx="37627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876300</xdr:colOff>
      <xdr:row>28</xdr:row>
      <xdr:rowOff>133350</xdr:rowOff>
    </xdr:from>
    <xdr:to>
      <xdr:col>9</xdr:col>
      <xdr:colOff>533400</xdr:colOff>
      <xdr:row>32</xdr:row>
      <xdr:rowOff>85725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6410325" y="5762625"/>
          <a:ext cx="37528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89647</xdr:colOff>
      <xdr:row>2</xdr:row>
      <xdr:rowOff>100852</xdr:rowOff>
    </xdr:from>
    <xdr:to>
      <xdr:col>2</xdr:col>
      <xdr:colOff>963706</xdr:colOff>
      <xdr:row>5</xdr:row>
      <xdr:rowOff>42488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" y="493058"/>
          <a:ext cx="1759324" cy="513136"/>
        </a:xfrm>
        <a:prstGeom prst="rect">
          <a:avLst/>
        </a:prstGeom>
      </xdr:spPr>
    </xdr:pic>
    <xdr:clientData/>
  </xdr:twoCellAnchor>
  <xdr:twoCellAnchor editAs="oneCell">
    <xdr:from>
      <xdr:col>8</xdr:col>
      <xdr:colOff>145676</xdr:colOff>
      <xdr:row>1</xdr:row>
      <xdr:rowOff>78442</xdr:rowOff>
    </xdr:from>
    <xdr:to>
      <xdr:col>9</xdr:col>
      <xdr:colOff>960345</xdr:colOff>
      <xdr:row>5</xdr:row>
      <xdr:rowOff>70193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280148"/>
          <a:ext cx="1610286" cy="7537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99392</xdr:colOff>
      <xdr:row>2</xdr:row>
      <xdr:rowOff>107673</xdr:rowOff>
    </xdr:from>
    <xdr:to>
      <xdr:col>3</xdr:col>
      <xdr:colOff>152930</xdr:colOff>
      <xdr:row>4</xdr:row>
      <xdr:rowOff>104653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9" y="496956"/>
          <a:ext cx="1295930" cy="377980"/>
        </a:xfrm>
        <a:prstGeom prst="rect">
          <a:avLst/>
        </a:prstGeom>
      </xdr:spPr>
    </xdr:pic>
    <xdr:clientData/>
  </xdr:twoCellAnchor>
  <xdr:twoCellAnchor editAs="oneCell">
    <xdr:from>
      <xdr:col>8</xdr:col>
      <xdr:colOff>1010478</xdr:colOff>
      <xdr:row>1</xdr:row>
      <xdr:rowOff>165652</xdr:rowOff>
    </xdr:from>
    <xdr:to>
      <xdr:col>9</xdr:col>
      <xdr:colOff>913571</xdr:colOff>
      <xdr:row>4</xdr:row>
      <xdr:rowOff>165229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364435"/>
          <a:ext cx="1220028" cy="571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171450</xdr:rowOff>
    </xdr:from>
    <xdr:to>
      <xdr:col>2</xdr:col>
      <xdr:colOff>1413129</xdr:colOff>
      <xdr:row>4</xdr:row>
      <xdr:rowOff>137128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71475"/>
          <a:ext cx="1841754" cy="537178"/>
        </a:xfrm>
        <a:prstGeom prst="rect">
          <a:avLst/>
        </a:prstGeom>
      </xdr:spPr>
    </xdr:pic>
    <xdr:clientData/>
  </xdr:twoCellAnchor>
  <xdr:twoCellAnchor editAs="oneCell">
    <xdr:from>
      <xdr:col>12</xdr:col>
      <xdr:colOff>475384</xdr:colOff>
      <xdr:row>1</xdr:row>
      <xdr:rowOff>76200</xdr:rowOff>
    </xdr:from>
    <xdr:to>
      <xdr:col>13</xdr:col>
      <xdr:colOff>857250</xdr:colOff>
      <xdr:row>5</xdr:row>
      <xdr:rowOff>19050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659" y="276225"/>
          <a:ext cx="1505816" cy="704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0</xdr:rowOff>
    </xdr:from>
    <xdr:to>
      <xdr:col>2</xdr:col>
      <xdr:colOff>876300</xdr:colOff>
      <xdr:row>4</xdr:row>
      <xdr:rowOff>146844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90525"/>
          <a:ext cx="1809750" cy="527844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1</xdr:row>
      <xdr:rowOff>85726</xdr:rowOff>
    </xdr:from>
    <xdr:to>
      <xdr:col>11</xdr:col>
      <xdr:colOff>790575</xdr:colOff>
      <xdr:row>5</xdr:row>
      <xdr:rowOff>54922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285751"/>
          <a:ext cx="1562100" cy="731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5</xdr:row>
      <xdr:rowOff>152400</xdr:rowOff>
    </xdr:from>
    <xdr:to>
      <xdr:col>8</xdr:col>
      <xdr:colOff>523875</xdr:colOff>
      <xdr:row>9</xdr:row>
      <xdr:rowOff>57150</xdr:rowOff>
    </xdr:to>
    <xdr:sp macro="" textlink="" fLocksText="0">
      <xdr:nvSpPr>
        <xdr:cNvPr id="8" name="Text Box 3">
          <a:extLst>
            <a:ext uri="{FF2B5EF4-FFF2-40B4-BE49-F238E27FC236}">
              <a16:creationId xmlns="" xmlns:a16="http://schemas.microsoft.com/office/drawing/2014/main" id="{DB7AF9BF-612E-4463-9372-B92451418AF3}"/>
            </a:ext>
          </a:extLst>
        </xdr:cNvPr>
        <xdr:cNvSpPr>
          <a:spLocks noChangeArrowheads="1"/>
        </xdr:cNvSpPr>
      </xdr:nvSpPr>
      <xdr:spPr bwMode="auto">
        <a:xfrm>
          <a:off x="638175" y="152400"/>
          <a:ext cx="5353050" cy="66675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0000" tIns="45000" rIns="90000" bIns="45000" anchor="t" upright="1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DECLARAÇÃO DE  RESPONSABILIDADE E DE LIBERAÇÃO DOS DIREITOS AUTORAIS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127138</xdr:colOff>
      <xdr:row>1</xdr:row>
      <xdr:rowOff>175349</xdr:rowOff>
    </xdr:from>
    <xdr:to>
      <xdr:col>3</xdr:col>
      <xdr:colOff>79513</xdr:colOff>
      <xdr:row>4</xdr:row>
      <xdr:rowOff>45571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51" y="365849"/>
          <a:ext cx="1509505" cy="441722"/>
        </a:xfrm>
        <a:prstGeom prst="rect">
          <a:avLst/>
        </a:prstGeom>
      </xdr:spPr>
    </xdr:pic>
    <xdr:clientData/>
  </xdr:twoCellAnchor>
  <xdr:twoCellAnchor editAs="oneCell">
    <xdr:from>
      <xdr:col>7</xdr:col>
      <xdr:colOff>156239</xdr:colOff>
      <xdr:row>1</xdr:row>
      <xdr:rowOff>79100</xdr:rowOff>
    </xdr:from>
    <xdr:to>
      <xdr:col>8</xdr:col>
      <xdr:colOff>677516</xdr:colOff>
      <xdr:row>4</xdr:row>
      <xdr:rowOff>117200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543" y="269600"/>
          <a:ext cx="1299843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IDADE%20MIRIM\2021\OR&#199;AMENTO_CIDADE%20MIRIM_REVISAD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LHA FECHAMENTO"/>
      <sheetName val="BDI"/>
      <sheetName val="RESUMO"/>
      <sheetName val="PLANILHA_SINTÉTICA"/>
      <sheetName val="SERVIÇOS"/>
      <sheetName val="SERVIÇOS - DER"/>
      <sheetName val="INSUMOS"/>
      <sheetName val="CURVA ABC"/>
      <sheetName val="CRONOGRAMA"/>
      <sheetName val="COMPOSIÇÕES COMPLEMENTARES "/>
      <sheetName val="Plan1"/>
      <sheetName val="TCPO"/>
      <sheetName val="COTAÇÕES"/>
      <sheetName val="DECLARAÇÃO"/>
      <sheetName val="PROJETOS RECEBIDOS"/>
      <sheetName val="ENCARGOS SOCIAIS"/>
    </sheetNames>
    <sheetDataSet>
      <sheetData sheetId="0">
        <row r="32">
          <cell r="D32" t="str">
            <v>DETRAN</v>
          </cell>
        </row>
      </sheetData>
      <sheetData sheetId="1">
        <row r="30">
          <cell r="E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I77"/>
  <sheetViews>
    <sheetView view="pageBreakPreview" zoomScaleNormal="100" zoomScaleSheetLayoutView="100" zoomScalePageLayoutView="70" workbookViewId="0">
      <selection activeCell="C12" sqref="C12"/>
    </sheetView>
  </sheetViews>
  <sheetFormatPr defaultRowHeight="15" x14ac:dyDescent="0.25"/>
  <cols>
    <col min="1" max="1" width="9.140625" style="23"/>
    <col min="2" max="2" width="94.140625" customWidth="1"/>
    <col min="3" max="5" width="14.42578125" customWidth="1"/>
    <col min="6" max="6" width="9.85546875" customWidth="1"/>
    <col min="7" max="9" width="14.7109375" style="20" customWidth="1"/>
  </cols>
  <sheetData>
    <row r="1" spans="1:9" ht="62.25" customHeight="1" x14ac:dyDescent="0.25">
      <c r="A1" s="317" t="s">
        <v>166</v>
      </c>
      <c r="B1" s="317"/>
      <c r="C1" s="317"/>
      <c r="D1" s="317"/>
      <c r="E1" s="317"/>
      <c r="F1" s="317"/>
      <c r="G1" s="317"/>
      <c r="H1" s="317"/>
      <c r="I1" s="317"/>
    </row>
    <row r="2" spans="1:9" x14ac:dyDescent="0.25">
      <c r="A2" s="165"/>
      <c r="B2" s="3"/>
      <c r="C2" s="3"/>
      <c r="D2" s="3"/>
      <c r="E2" s="3"/>
      <c r="F2" s="3"/>
      <c r="G2" s="166"/>
      <c r="H2" s="166"/>
      <c r="I2" s="166"/>
    </row>
    <row r="3" spans="1:9" x14ac:dyDescent="0.25">
      <c r="A3" s="165"/>
      <c r="B3" s="3"/>
      <c r="C3" s="3"/>
      <c r="D3" s="3"/>
      <c r="E3" s="3"/>
      <c r="F3" s="3"/>
      <c r="G3" s="166"/>
      <c r="H3" s="166"/>
      <c r="I3" s="166"/>
    </row>
    <row r="4" spans="1:9" ht="15" customHeight="1" x14ac:dyDescent="0.25">
      <c r="A4" s="318" t="s">
        <v>0</v>
      </c>
      <c r="B4" s="319" t="s">
        <v>1</v>
      </c>
      <c r="C4" s="320" t="s">
        <v>2</v>
      </c>
      <c r="D4" s="321"/>
      <c r="E4" s="322"/>
      <c r="F4" s="323" t="s">
        <v>3</v>
      </c>
      <c r="G4" s="324" t="s">
        <v>125</v>
      </c>
      <c r="H4" s="324" t="s">
        <v>124</v>
      </c>
      <c r="I4" s="325" t="s">
        <v>130</v>
      </c>
    </row>
    <row r="5" spans="1:9" ht="15" customHeight="1" x14ac:dyDescent="0.25">
      <c r="A5" s="318"/>
      <c r="B5" s="319"/>
      <c r="C5" s="6" t="s">
        <v>4</v>
      </c>
      <c r="D5" s="27" t="s">
        <v>7</v>
      </c>
      <c r="E5" s="27" t="s">
        <v>22</v>
      </c>
      <c r="F5" s="323"/>
      <c r="G5" s="324"/>
      <c r="H5" s="324"/>
      <c r="I5" s="325"/>
    </row>
    <row r="6" spans="1:9" x14ac:dyDescent="0.25">
      <c r="A6" s="21">
        <v>1</v>
      </c>
      <c r="B6" s="5" t="s">
        <v>11</v>
      </c>
      <c r="C6" s="169"/>
      <c r="D6" s="169"/>
      <c r="E6" s="169"/>
      <c r="F6" s="169"/>
      <c r="G6" s="170"/>
      <c r="H6" s="170"/>
      <c r="I6" s="170"/>
    </row>
    <row r="7" spans="1:9" s="15" customFormat="1" x14ac:dyDescent="0.25">
      <c r="A7" s="22" t="s">
        <v>139</v>
      </c>
      <c r="B7" s="7" t="s">
        <v>14</v>
      </c>
      <c r="C7" s="171" t="s">
        <v>5</v>
      </c>
      <c r="D7" s="8">
        <v>820000</v>
      </c>
      <c r="E7" s="9">
        <v>44774</v>
      </c>
      <c r="F7" s="8" t="s">
        <v>6</v>
      </c>
      <c r="G7" s="18">
        <v>203.68</v>
      </c>
      <c r="H7" s="18">
        <v>463.74</v>
      </c>
      <c r="I7" s="295">
        <v>667.42</v>
      </c>
    </row>
    <row r="8" spans="1:9" s="15" customFormat="1" x14ac:dyDescent="0.25">
      <c r="A8" s="22" t="s">
        <v>140</v>
      </c>
      <c r="B8" s="7" t="s">
        <v>229</v>
      </c>
      <c r="C8" s="171" t="s">
        <v>5</v>
      </c>
      <c r="D8" s="8">
        <v>821300</v>
      </c>
      <c r="E8" s="9">
        <v>44774</v>
      </c>
      <c r="F8" s="8" t="s">
        <v>16</v>
      </c>
      <c r="G8" s="18">
        <v>74.430000000000007</v>
      </c>
      <c r="H8" s="18">
        <v>338.22</v>
      </c>
      <c r="I8" s="295">
        <v>412.65</v>
      </c>
    </row>
    <row r="9" spans="1:9" s="15" customFormat="1" x14ac:dyDescent="0.25">
      <c r="A9" s="22" t="s">
        <v>141</v>
      </c>
      <c r="B9" s="7" t="s">
        <v>230</v>
      </c>
      <c r="C9" s="171" t="s">
        <v>5</v>
      </c>
      <c r="D9" s="8">
        <v>821350</v>
      </c>
      <c r="E9" s="9">
        <v>44774</v>
      </c>
      <c r="F9" s="8" t="s">
        <v>16</v>
      </c>
      <c r="G9" s="18">
        <v>74.430000000000007</v>
      </c>
      <c r="H9" s="18">
        <v>394.22</v>
      </c>
      <c r="I9" s="295">
        <v>468.65</v>
      </c>
    </row>
    <row r="10" spans="1:9" s="15" customFormat="1" x14ac:dyDescent="0.25">
      <c r="A10" s="22" t="s">
        <v>142</v>
      </c>
      <c r="B10" s="7" t="s">
        <v>167</v>
      </c>
      <c r="C10" s="171" t="s">
        <v>5</v>
      </c>
      <c r="D10" s="8">
        <v>821400</v>
      </c>
      <c r="E10" s="9">
        <v>44774</v>
      </c>
      <c r="F10" s="8" t="s">
        <v>16</v>
      </c>
      <c r="G10" s="18">
        <v>74.430000000000007</v>
      </c>
      <c r="H10" s="18">
        <v>449.36</v>
      </c>
      <c r="I10" s="295">
        <v>523.79</v>
      </c>
    </row>
    <row r="11" spans="1:9" s="15" customFormat="1" ht="57" x14ac:dyDescent="0.25">
      <c r="A11" s="22" t="s">
        <v>143</v>
      </c>
      <c r="B11" s="7" t="s">
        <v>168</v>
      </c>
      <c r="C11" s="171" t="s">
        <v>13</v>
      </c>
      <c r="D11" s="8" t="s">
        <v>169</v>
      </c>
      <c r="E11" s="9">
        <v>44896</v>
      </c>
      <c r="F11" s="8" t="s">
        <v>16</v>
      </c>
      <c r="G11" s="18">
        <v>0</v>
      </c>
      <c r="H11" s="18">
        <v>3110.35</v>
      </c>
      <c r="I11" s="16">
        <v>3110.35</v>
      </c>
    </row>
    <row r="12" spans="1:9" s="15" customFormat="1" ht="42.75" x14ac:dyDescent="0.25">
      <c r="A12" s="22" t="s">
        <v>170</v>
      </c>
      <c r="B12" s="7" t="s">
        <v>171</v>
      </c>
      <c r="C12" s="171" t="s">
        <v>13</v>
      </c>
      <c r="D12" s="8" t="s">
        <v>172</v>
      </c>
      <c r="E12" s="9">
        <v>44896</v>
      </c>
      <c r="F12" s="8" t="s">
        <v>16</v>
      </c>
      <c r="G12" s="18">
        <v>0</v>
      </c>
      <c r="H12" s="18">
        <v>3900</v>
      </c>
      <c r="I12" s="16">
        <v>3900</v>
      </c>
    </row>
    <row r="13" spans="1:9" s="15" customFormat="1" ht="57" x14ac:dyDescent="0.25">
      <c r="A13" s="22" t="s">
        <v>173</v>
      </c>
      <c r="B13" s="7" t="s">
        <v>174</v>
      </c>
      <c r="C13" s="171" t="s">
        <v>13</v>
      </c>
      <c r="D13" s="8" t="s">
        <v>175</v>
      </c>
      <c r="E13" s="9">
        <v>44896</v>
      </c>
      <c r="F13" s="8" t="s">
        <v>16</v>
      </c>
      <c r="G13" s="18">
        <v>0</v>
      </c>
      <c r="H13" s="18">
        <v>3980</v>
      </c>
      <c r="I13" s="16">
        <v>3980</v>
      </c>
    </row>
    <row r="14" spans="1:9" s="15" customFormat="1" ht="71.25" x14ac:dyDescent="0.25">
      <c r="A14" s="22" t="s">
        <v>176</v>
      </c>
      <c r="B14" s="7" t="s">
        <v>177</v>
      </c>
      <c r="C14" s="171" t="s">
        <v>13</v>
      </c>
      <c r="D14" s="8" t="s">
        <v>178</v>
      </c>
      <c r="E14" s="9">
        <v>44896</v>
      </c>
      <c r="F14" s="8" t="s">
        <v>16</v>
      </c>
      <c r="G14" s="18">
        <v>258.08</v>
      </c>
      <c r="H14" s="18">
        <v>0</v>
      </c>
      <c r="I14" s="16">
        <v>258.08</v>
      </c>
    </row>
    <row r="15" spans="1:9" s="15" customFormat="1" ht="57" x14ac:dyDescent="0.25">
      <c r="A15" s="22" t="s">
        <v>179</v>
      </c>
      <c r="B15" s="7" t="s">
        <v>231</v>
      </c>
      <c r="C15" s="171" t="s">
        <v>13</v>
      </c>
      <c r="D15" s="8" t="s">
        <v>232</v>
      </c>
      <c r="E15" s="9">
        <v>44896</v>
      </c>
      <c r="F15" s="8" t="s">
        <v>16</v>
      </c>
      <c r="G15" s="18">
        <v>271.91000000000003</v>
      </c>
      <c r="H15" s="18">
        <v>0</v>
      </c>
      <c r="I15" s="16">
        <v>271.91000000000003</v>
      </c>
    </row>
    <row r="16" spans="1:9" s="15" customFormat="1" ht="85.5" x14ac:dyDescent="0.25">
      <c r="A16" s="22" t="s">
        <v>182</v>
      </c>
      <c r="B16" s="7" t="s">
        <v>180</v>
      </c>
      <c r="C16" s="171" t="s">
        <v>13</v>
      </c>
      <c r="D16" s="8" t="s">
        <v>181</v>
      </c>
      <c r="E16" s="9">
        <v>44896</v>
      </c>
      <c r="F16" s="8" t="s">
        <v>16</v>
      </c>
      <c r="G16" s="18">
        <v>0</v>
      </c>
      <c r="H16" s="18">
        <v>1529.86</v>
      </c>
      <c r="I16" s="16">
        <v>1529.86</v>
      </c>
    </row>
    <row r="17" spans="1:9" s="15" customFormat="1" ht="85.5" x14ac:dyDescent="0.25">
      <c r="A17" s="22" t="s">
        <v>185</v>
      </c>
      <c r="B17" s="7" t="s">
        <v>183</v>
      </c>
      <c r="C17" s="171" t="s">
        <v>13</v>
      </c>
      <c r="D17" s="8" t="s">
        <v>184</v>
      </c>
      <c r="E17" s="9">
        <v>44896</v>
      </c>
      <c r="F17" s="8" t="s">
        <v>16</v>
      </c>
      <c r="G17" s="18">
        <v>0</v>
      </c>
      <c r="H17" s="18">
        <v>1729.17</v>
      </c>
      <c r="I17" s="16">
        <v>1729.17</v>
      </c>
    </row>
    <row r="18" spans="1:9" s="15" customFormat="1" ht="57" x14ac:dyDescent="0.25">
      <c r="A18" s="22" t="s">
        <v>186</v>
      </c>
      <c r="B18" s="7" t="s">
        <v>187</v>
      </c>
      <c r="C18" s="171" t="s">
        <v>13</v>
      </c>
      <c r="D18" s="8" t="s">
        <v>188</v>
      </c>
      <c r="E18" s="9">
        <v>44896</v>
      </c>
      <c r="F18" s="8" t="s">
        <v>16</v>
      </c>
      <c r="G18" s="18">
        <v>0</v>
      </c>
      <c r="H18" s="18">
        <v>2705.75</v>
      </c>
      <c r="I18" s="16">
        <v>2705.75</v>
      </c>
    </row>
    <row r="19" spans="1:9" s="15" customFormat="1" ht="42.75" x14ac:dyDescent="0.25">
      <c r="A19" s="22" t="s">
        <v>189</v>
      </c>
      <c r="B19" s="7" t="s">
        <v>190</v>
      </c>
      <c r="C19" s="171" t="s">
        <v>13</v>
      </c>
      <c r="D19" s="8" t="s">
        <v>191</v>
      </c>
      <c r="E19" s="9">
        <v>44896</v>
      </c>
      <c r="F19" s="8" t="s">
        <v>16</v>
      </c>
      <c r="G19" s="18">
        <v>67.650000000000006</v>
      </c>
      <c r="H19" s="18">
        <v>0</v>
      </c>
      <c r="I19" s="16">
        <v>67.650000000000006</v>
      </c>
    </row>
    <row r="20" spans="1:9" s="15" customFormat="1" ht="28.5" x14ac:dyDescent="0.25">
      <c r="A20" s="22" t="s">
        <v>192</v>
      </c>
      <c r="B20" s="7" t="s">
        <v>193</v>
      </c>
      <c r="C20" s="171" t="s">
        <v>13</v>
      </c>
      <c r="D20" s="8" t="s">
        <v>194</v>
      </c>
      <c r="E20" s="9">
        <v>44896</v>
      </c>
      <c r="F20" s="8" t="s">
        <v>16</v>
      </c>
      <c r="G20" s="18">
        <v>135.94999999999999</v>
      </c>
      <c r="H20" s="18">
        <v>0</v>
      </c>
      <c r="I20" s="16">
        <v>135.94999999999999</v>
      </c>
    </row>
    <row r="21" spans="1:9" s="15" customFormat="1" ht="28.5" x14ac:dyDescent="0.25">
      <c r="A21" s="22" t="s">
        <v>195</v>
      </c>
      <c r="B21" s="172" t="s">
        <v>196</v>
      </c>
      <c r="C21" s="173" t="s">
        <v>13</v>
      </c>
      <c r="D21" s="174" t="s">
        <v>197</v>
      </c>
      <c r="E21" s="9">
        <v>44896</v>
      </c>
      <c r="F21" s="174" t="s">
        <v>16</v>
      </c>
      <c r="G21" s="175">
        <v>27.61</v>
      </c>
      <c r="H21" s="175">
        <v>405.93</v>
      </c>
      <c r="I21" s="16">
        <v>433.54</v>
      </c>
    </row>
    <row r="22" spans="1:9" s="15" customFormat="1" x14ac:dyDescent="0.25">
      <c r="A22" s="22" t="s">
        <v>198</v>
      </c>
      <c r="B22" s="172" t="s">
        <v>199</v>
      </c>
      <c r="C22" s="173" t="s">
        <v>13</v>
      </c>
      <c r="D22" s="174" t="s">
        <v>200</v>
      </c>
      <c r="E22" s="9">
        <v>44896</v>
      </c>
      <c r="F22" s="174" t="s">
        <v>16</v>
      </c>
      <c r="G22" s="175">
        <v>178.3</v>
      </c>
      <c r="H22" s="175">
        <v>136.13</v>
      </c>
      <c r="I22" s="16">
        <v>314.43</v>
      </c>
    </row>
    <row r="23" spans="1:9" s="15" customFormat="1" x14ac:dyDescent="0.25">
      <c r="A23" s="22" t="s">
        <v>201</v>
      </c>
      <c r="B23" s="7" t="s">
        <v>15</v>
      </c>
      <c r="C23" s="171" t="s">
        <v>13</v>
      </c>
      <c r="D23" s="8" t="s">
        <v>17</v>
      </c>
      <c r="E23" s="9">
        <v>44896</v>
      </c>
      <c r="F23" s="8" t="s">
        <v>16</v>
      </c>
      <c r="G23" s="18">
        <v>31.46</v>
      </c>
      <c r="H23" s="18">
        <v>1.36</v>
      </c>
      <c r="I23" s="16">
        <v>32.82</v>
      </c>
    </row>
    <row r="24" spans="1:9" s="15" customFormat="1" ht="28.5" x14ac:dyDescent="0.25">
      <c r="A24" s="22" t="s">
        <v>202</v>
      </c>
      <c r="B24" s="7" t="s">
        <v>18</v>
      </c>
      <c r="C24" s="171" t="s">
        <v>13</v>
      </c>
      <c r="D24" s="8" t="s">
        <v>19</v>
      </c>
      <c r="E24" s="9">
        <v>44896</v>
      </c>
      <c r="F24" s="8" t="s">
        <v>16</v>
      </c>
      <c r="G24" s="18">
        <v>44.16</v>
      </c>
      <c r="H24" s="18">
        <v>14.27</v>
      </c>
      <c r="I24" s="16">
        <v>58.43</v>
      </c>
    </row>
    <row r="25" spans="1:9" s="15" customFormat="1" x14ac:dyDescent="0.25">
      <c r="A25" s="22" t="s">
        <v>203</v>
      </c>
      <c r="B25" s="7" t="s">
        <v>204</v>
      </c>
      <c r="C25" s="171" t="s">
        <v>9</v>
      </c>
      <c r="D25" s="8">
        <v>5213364</v>
      </c>
      <c r="E25" s="9">
        <v>44743</v>
      </c>
      <c r="F25" s="8" t="s">
        <v>6</v>
      </c>
      <c r="G25" s="176">
        <v>22.0611</v>
      </c>
      <c r="H25" s="18">
        <v>0</v>
      </c>
      <c r="I25" s="16">
        <v>22.06</v>
      </c>
    </row>
    <row r="26" spans="1:9" s="15" customFormat="1" x14ac:dyDescent="0.25">
      <c r="A26" s="22" t="s">
        <v>205</v>
      </c>
      <c r="B26" s="7" t="s">
        <v>206</v>
      </c>
      <c r="C26" s="171" t="s">
        <v>9</v>
      </c>
      <c r="D26" s="8">
        <v>4915718</v>
      </c>
      <c r="E26" s="9">
        <v>44743</v>
      </c>
      <c r="F26" s="8" t="s">
        <v>6</v>
      </c>
      <c r="G26" s="176">
        <v>9.5116999999999994</v>
      </c>
      <c r="H26" s="176">
        <v>0.39340000000000003</v>
      </c>
      <c r="I26" s="16">
        <v>9.91</v>
      </c>
    </row>
    <row r="27" spans="1:9" s="15" customFormat="1" x14ac:dyDescent="0.25">
      <c r="A27" s="22" t="s">
        <v>207</v>
      </c>
      <c r="B27" s="7" t="s">
        <v>208</v>
      </c>
      <c r="C27" s="171" t="s">
        <v>9</v>
      </c>
      <c r="D27" s="8">
        <v>4915719</v>
      </c>
      <c r="E27" s="9">
        <v>44743</v>
      </c>
      <c r="F27" s="8" t="s">
        <v>6</v>
      </c>
      <c r="G27" s="176">
        <v>37.367600000000003</v>
      </c>
      <c r="H27" s="18">
        <v>0</v>
      </c>
      <c r="I27" s="16">
        <v>37.369999999999997</v>
      </c>
    </row>
    <row r="28" spans="1:9" x14ac:dyDescent="0.25">
      <c r="A28" s="21">
        <v>2</v>
      </c>
      <c r="B28" s="5" t="s">
        <v>12</v>
      </c>
      <c r="C28" s="169"/>
      <c r="D28" s="169"/>
      <c r="E28" s="169"/>
      <c r="F28" s="169"/>
      <c r="G28" s="170"/>
      <c r="H28" s="170"/>
      <c r="I28" s="169"/>
    </row>
    <row r="29" spans="1:9" s="15" customFormat="1" x14ac:dyDescent="0.25">
      <c r="A29" s="22" t="s">
        <v>144</v>
      </c>
      <c r="B29" s="7" t="s">
        <v>209</v>
      </c>
      <c r="C29" s="171" t="s">
        <v>5</v>
      </c>
      <c r="D29" s="8">
        <v>822100</v>
      </c>
      <c r="E29" s="9">
        <v>44774</v>
      </c>
      <c r="F29" s="8" t="s">
        <v>6</v>
      </c>
      <c r="G29" s="18">
        <v>10.050000000000001</v>
      </c>
      <c r="H29" s="18">
        <v>13.76</v>
      </c>
      <c r="I29" s="16">
        <v>23.81</v>
      </c>
    </row>
    <row r="30" spans="1:9" s="15" customFormat="1" x14ac:dyDescent="0.25">
      <c r="A30" s="22" t="s">
        <v>145</v>
      </c>
      <c r="B30" s="7" t="s">
        <v>8</v>
      </c>
      <c r="C30" s="171" t="s">
        <v>5</v>
      </c>
      <c r="D30" s="8">
        <v>822000</v>
      </c>
      <c r="E30" s="9">
        <v>44774</v>
      </c>
      <c r="F30" s="8" t="s">
        <v>6</v>
      </c>
      <c r="G30" s="18">
        <v>10.050000000000001</v>
      </c>
      <c r="H30" s="18">
        <v>24.46</v>
      </c>
      <c r="I30" s="16">
        <v>34.51</v>
      </c>
    </row>
    <row r="31" spans="1:9" s="15" customFormat="1" x14ac:dyDescent="0.25">
      <c r="A31" s="22" t="s">
        <v>146</v>
      </c>
      <c r="B31" s="7" t="s">
        <v>26</v>
      </c>
      <c r="C31" s="171" t="s">
        <v>5</v>
      </c>
      <c r="D31" s="8">
        <v>822350</v>
      </c>
      <c r="E31" s="9">
        <v>44774</v>
      </c>
      <c r="F31" s="8" t="s">
        <v>6</v>
      </c>
      <c r="G31" s="18">
        <v>20.41</v>
      </c>
      <c r="H31" s="18">
        <v>26.12</v>
      </c>
      <c r="I31" s="16">
        <v>46.53</v>
      </c>
    </row>
    <row r="32" spans="1:9" s="15" customFormat="1" x14ac:dyDescent="0.25">
      <c r="A32" s="22" t="s">
        <v>147</v>
      </c>
      <c r="B32" s="7" t="s">
        <v>23</v>
      </c>
      <c r="C32" s="171" t="s">
        <v>5</v>
      </c>
      <c r="D32" s="8">
        <v>822330</v>
      </c>
      <c r="E32" s="9">
        <v>44774</v>
      </c>
      <c r="F32" s="8" t="s">
        <v>6</v>
      </c>
      <c r="G32" s="18">
        <v>20.41</v>
      </c>
      <c r="H32" s="18">
        <v>49.85</v>
      </c>
      <c r="I32" s="16">
        <v>70.260000000000005</v>
      </c>
    </row>
    <row r="33" spans="1:9" s="15" customFormat="1" ht="28.5" x14ac:dyDescent="0.25">
      <c r="A33" s="22" t="s">
        <v>148</v>
      </c>
      <c r="B33" s="7" t="s">
        <v>210</v>
      </c>
      <c r="C33" s="171" t="s">
        <v>9</v>
      </c>
      <c r="D33" s="8">
        <v>5213358</v>
      </c>
      <c r="E33" s="9">
        <v>44743</v>
      </c>
      <c r="F33" s="8" t="s">
        <v>6</v>
      </c>
      <c r="G33" s="176">
        <v>8.3615999999999993</v>
      </c>
      <c r="H33" s="176">
        <v>268.74979999999999</v>
      </c>
      <c r="I33" s="16">
        <v>277.11</v>
      </c>
    </row>
    <row r="34" spans="1:9" s="15" customFormat="1" ht="28.5" x14ac:dyDescent="0.25">
      <c r="A34" s="22" t="s">
        <v>149</v>
      </c>
      <c r="B34" s="7" t="s">
        <v>211</v>
      </c>
      <c r="C34" s="171" t="s">
        <v>9</v>
      </c>
      <c r="D34" s="8">
        <v>5214000</v>
      </c>
      <c r="E34" s="9">
        <v>44743</v>
      </c>
      <c r="F34" s="8" t="s">
        <v>6</v>
      </c>
      <c r="G34" s="176">
        <v>17.419899999999998</v>
      </c>
      <c r="H34" s="176">
        <v>293.5213</v>
      </c>
      <c r="I34" s="16">
        <v>310.94</v>
      </c>
    </row>
    <row r="35" spans="1:9" s="15" customFormat="1" ht="28.5" x14ac:dyDescent="0.25">
      <c r="A35" s="22" t="s">
        <v>212</v>
      </c>
      <c r="B35" s="7" t="s">
        <v>20</v>
      </c>
      <c r="C35" s="171" t="s">
        <v>9</v>
      </c>
      <c r="D35" s="8">
        <v>5214009</v>
      </c>
      <c r="E35" s="9">
        <v>44743</v>
      </c>
      <c r="F35" s="8" t="s">
        <v>6</v>
      </c>
      <c r="G35" s="176">
        <v>15.5123</v>
      </c>
      <c r="H35" s="176">
        <v>120.2345</v>
      </c>
      <c r="I35" s="16">
        <v>135.75</v>
      </c>
    </row>
    <row r="36" spans="1:9" s="15" customFormat="1" ht="28.5" x14ac:dyDescent="0.25">
      <c r="A36" s="22" t="s">
        <v>213</v>
      </c>
      <c r="B36" s="7" t="s">
        <v>21</v>
      </c>
      <c r="C36" s="171" t="s">
        <v>9</v>
      </c>
      <c r="D36" s="8">
        <v>5213413</v>
      </c>
      <c r="E36" s="9">
        <v>44743</v>
      </c>
      <c r="F36" s="8" t="s">
        <v>6</v>
      </c>
      <c r="G36" s="176">
        <v>8.6151</v>
      </c>
      <c r="H36" s="176">
        <v>52.261200000000002</v>
      </c>
      <c r="I36" s="16">
        <v>60.88</v>
      </c>
    </row>
    <row r="37" spans="1:9" s="15" customFormat="1" x14ac:dyDescent="0.25">
      <c r="A37" s="22" t="s">
        <v>214</v>
      </c>
      <c r="B37" s="7" t="s">
        <v>10</v>
      </c>
      <c r="C37" s="171" t="s">
        <v>9</v>
      </c>
      <c r="D37" s="8">
        <v>5213830</v>
      </c>
      <c r="E37" s="9">
        <v>44743</v>
      </c>
      <c r="F37" s="8" t="s">
        <v>6</v>
      </c>
      <c r="G37" s="176">
        <v>1.2756000000000001</v>
      </c>
      <c r="H37" s="176">
        <v>2.5916000000000001</v>
      </c>
      <c r="I37" s="16">
        <v>3.87</v>
      </c>
    </row>
    <row r="38" spans="1:9" s="15" customFormat="1" x14ac:dyDescent="0.25">
      <c r="A38" s="22" t="s">
        <v>215</v>
      </c>
      <c r="B38" s="7" t="s">
        <v>216</v>
      </c>
      <c r="C38" s="171" t="s">
        <v>5</v>
      </c>
      <c r="D38" s="8">
        <v>707100</v>
      </c>
      <c r="E38" s="9">
        <v>44774</v>
      </c>
      <c r="F38" s="8" t="s">
        <v>6</v>
      </c>
      <c r="G38" s="18">
        <v>15.43</v>
      </c>
      <c r="H38" s="18">
        <v>0</v>
      </c>
      <c r="I38" s="16">
        <v>15.43</v>
      </c>
    </row>
    <row r="39" spans="1:9" s="15" customFormat="1" x14ac:dyDescent="0.25">
      <c r="A39" s="22" t="s">
        <v>217</v>
      </c>
      <c r="B39" s="7" t="s">
        <v>218</v>
      </c>
      <c r="C39" s="171" t="s">
        <v>5</v>
      </c>
      <c r="D39" s="8">
        <v>870000</v>
      </c>
      <c r="E39" s="9">
        <v>44774</v>
      </c>
      <c r="F39" s="8" t="s">
        <v>16</v>
      </c>
      <c r="G39" s="18">
        <v>9.32</v>
      </c>
      <c r="H39" s="18">
        <v>5.58</v>
      </c>
      <c r="I39" s="16">
        <v>14.9</v>
      </c>
    </row>
    <row r="40" spans="1:9" s="15" customFormat="1" x14ac:dyDescent="0.25">
      <c r="A40" s="22" t="s">
        <v>219</v>
      </c>
      <c r="B40" s="7" t="s">
        <v>220</v>
      </c>
      <c r="C40" s="171" t="s">
        <v>5</v>
      </c>
      <c r="D40" s="8">
        <v>871000</v>
      </c>
      <c r="E40" s="9">
        <v>44774</v>
      </c>
      <c r="F40" s="8" t="s">
        <v>16</v>
      </c>
      <c r="G40" s="18">
        <v>9.32</v>
      </c>
      <c r="H40" s="18">
        <v>6.35</v>
      </c>
      <c r="I40" s="16">
        <v>15.67</v>
      </c>
    </row>
    <row r="41" spans="1:9" s="15" customFormat="1" x14ac:dyDescent="0.25">
      <c r="A41" s="22" t="s">
        <v>221</v>
      </c>
      <c r="B41" s="7" t="s">
        <v>27</v>
      </c>
      <c r="C41" s="171" t="s">
        <v>5</v>
      </c>
      <c r="D41" s="8">
        <v>872000</v>
      </c>
      <c r="E41" s="9">
        <v>44774</v>
      </c>
      <c r="F41" s="8" t="s">
        <v>16</v>
      </c>
      <c r="G41" s="18">
        <v>9.32</v>
      </c>
      <c r="H41" s="18">
        <v>19.600000000000001</v>
      </c>
      <c r="I41" s="16">
        <v>28.92</v>
      </c>
    </row>
    <row r="42" spans="1:9" s="15" customFormat="1" x14ac:dyDescent="0.25">
      <c r="A42" s="22" t="s">
        <v>222</v>
      </c>
      <c r="B42" s="7" t="s">
        <v>223</v>
      </c>
      <c r="C42" s="171" t="s">
        <v>5</v>
      </c>
      <c r="D42" s="8">
        <v>873000</v>
      </c>
      <c r="E42" s="9">
        <v>44774</v>
      </c>
      <c r="F42" s="8" t="s">
        <v>16</v>
      </c>
      <c r="G42" s="18">
        <v>9.32</v>
      </c>
      <c r="H42" s="18">
        <v>20.71</v>
      </c>
      <c r="I42" s="16">
        <v>30.03</v>
      </c>
    </row>
    <row r="77" spans="2:2" ht="16.5" x14ac:dyDescent="0.25">
      <c r="B77" s="2"/>
    </row>
  </sheetData>
  <mergeCells count="8">
    <mergeCell ref="A1:I1"/>
    <mergeCell ref="A4:A5"/>
    <mergeCell ref="B4:B5"/>
    <mergeCell ref="C4:E4"/>
    <mergeCell ref="F4:F5"/>
    <mergeCell ref="G4:G5"/>
    <mergeCell ref="H4:H5"/>
    <mergeCell ref="I4:I5"/>
  </mergeCells>
  <pageMargins left="1.1811023622047245" right="0.78740157480314965" top="0.78740157480314965" bottom="0.59055118110236227" header="0.39370078740157483" footer="0"/>
  <pageSetup paperSize="9" scale="61" fitToHeight="2" pageOrder="overThenDown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9"/>
  <sheetViews>
    <sheetView view="pageBreakPreview" zoomScale="130" zoomScaleNormal="100" zoomScaleSheetLayoutView="130" workbookViewId="0">
      <selection activeCell="S55" sqref="S55"/>
    </sheetView>
  </sheetViews>
  <sheetFormatPr defaultRowHeight="15" x14ac:dyDescent="0.25"/>
  <cols>
    <col min="2" max="2" width="7.42578125" customWidth="1"/>
    <col min="3" max="5" width="6.42578125" customWidth="1"/>
    <col min="6" max="6" width="8" customWidth="1"/>
    <col min="7" max="7" width="6.42578125" customWidth="1"/>
    <col min="8" max="8" width="13.85546875" customWidth="1"/>
    <col min="9" max="9" width="7.28515625" customWidth="1"/>
    <col min="10" max="10" width="10.28515625" customWidth="1"/>
    <col min="11" max="12" width="6.42578125" customWidth="1"/>
    <col min="13" max="13" width="8.42578125" bestFit="1" customWidth="1"/>
    <col min="14" max="14" width="7.5703125" customWidth="1"/>
  </cols>
  <sheetData>
    <row r="1" spans="2:21" ht="15.75" thickBot="1" x14ac:dyDescent="0.3"/>
    <row r="2" spans="2:21" x14ac:dyDescent="0.25">
      <c r="B2" s="41"/>
      <c r="C2" s="42"/>
      <c r="D2" s="42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2:21" x14ac:dyDescent="0.25">
      <c r="B3" s="45"/>
      <c r="C3" s="46"/>
      <c r="D3" s="46"/>
      <c r="E3" s="46"/>
      <c r="F3" s="47"/>
      <c r="G3" s="47"/>
      <c r="H3" s="47"/>
      <c r="I3" s="47"/>
      <c r="J3" s="47"/>
      <c r="K3" s="47"/>
      <c r="L3" s="47"/>
      <c r="M3" s="47"/>
      <c r="N3" s="48"/>
    </row>
    <row r="4" spans="2:21" ht="15" customHeight="1" x14ac:dyDescent="0.25">
      <c r="B4" s="45"/>
      <c r="C4" s="49"/>
      <c r="D4" s="49"/>
      <c r="E4" s="47"/>
      <c r="F4" s="47"/>
      <c r="G4" s="47"/>
      <c r="H4" s="47"/>
      <c r="I4" s="47"/>
      <c r="J4" s="47"/>
      <c r="K4" s="47"/>
      <c r="L4" s="47"/>
      <c r="M4" s="47"/>
      <c r="N4" s="48"/>
      <c r="P4" s="326" t="s">
        <v>224</v>
      </c>
      <c r="Q4" s="326"/>
      <c r="R4" s="326"/>
      <c r="S4" s="326"/>
      <c r="T4" s="326"/>
      <c r="U4" s="326"/>
    </row>
    <row r="5" spans="2:21" ht="15" customHeight="1" x14ac:dyDescent="0.25">
      <c r="B5" s="45"/>
      <c r="C5" s="47" t="s">
        <v>98</v>
      </c>
      <c r="D5" s="46"/>
      <c r="E5" s="46"/>
      <c r="F5" s="47"/>
      <c r="G5" s="47"/>
      <c r="H5" s="47"/>
      <c r="I5" s="47"/>
      <c r="J5" s="47"/>
      <c r="K5" s="47"/>
      <c r="L5" s="47"/>
      <c r="M5" s="47"/>
      <c r="N5" s="48"/>
      <c r="P5" s="326"/>
      <c r="Q5" s="326"/>
      <c r="R5" s="326"/>
      <c r="S5" s="326"/>
      <c r="T5" s="326"/>
      <c r="U5" s="326"/>
    </row>
    <row r="6" spans="2:21" x14ac:dyDescent="0.25">
      <c r="B6" s="45"/>
      <c r="C6" s="49"/>
      <c r="D6" s="50"/>
      <c r="E6" s="47"/>
      <c r="F6" s="47"/>
      <c r="G6" s="47"/>
      <c r="H6" s="47"/>
      <c r="I6" s="47"/>
      <c r="J6" s="47"/>
      <c r="K6" s="47"/>
      <c r="L6" s="47"/>
      <c r="M6" s="47"/>
      <c r="N6" s="51"/>
      <c r="P6" s="326"/>
      <c r="Q6" s="326"/>
      <c r="R6" s="326"/>
      <c r="S6" s="326"/>
      <c r="T6" s="326"/>
      <c r="U6" s="326"/>
    </row>
    <row r="7" spans="2:21" x14ac:dyDescent="0.25">
      <c r="B7" s="52"/>
      <c r="C7" s="53"/>
      <c r="D7" s="54"/>
      <c r="E7" s="55"/>
      <c r="F7" s="54"/>
      <c r="G7" s="54"/>
      <c r="H7" s="54"/>
      <c r="I7" s="54"/>
      <c r="J7" s="54"/>
      <c r="K7" s="54"/>
      <c r="L7" s="54"/>
      <c r="M7" s="50"/>
      <c r="N7" s="51"/>
      <c r="P7" s="326"/>
      <c r="Q7" s="326"/>
      <c r="R7" s="326"/>
      <c r="S7" s="326"/>
      <c r="T7" s="326"/>
      <c r="U7" s="326"/>
    </row>
    <row r="8" spans="2:21" ht="15.75" thickBot="1" x14ac:dyDescent="0.3">
      <c r="B8" s="56"/>
      <c r="C8" s="57"/>
      <c r="D8" s="58"/>
      <c r="E8" s="59"/>
      <c r="F8" s="58"/>
      <c r="G8" s="58"/>
      <c r="H8" s="58"/>
      <c r="I8" s="58"/>
      <c r="J8" s="58"/>
      <c r="K8" s="58"/>
      <c r="L8" s="58"/>
      <c r="M8" s="58"/>
      <c r="N8" s="60"/>
    </row>
    <row r="9" spans="2:21" ht="15.75" thickBot="1" x14ac:dyDescent="0.3">
      <c r="B9" s="61"/>
      <c r="C9" s="6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2:21" x14ac:dyDescent="0.25">
      <c r="B10" s="327" t="s">
        <v>99</v>
      </c>
      <c r="C10" s="328"/>
      <c r="D10" s="328"/>
      <c r="E10" s="328"/>
      <c r="F10" s="328"/>
      <c r="G10" s="328"/>
      <c r="H10" s="328"/>
      <c r="I10" s="328"/>
      <c r="J10" s="328"/>
      <c r="K10" s="328"/>
      <c r="L10" s="299" t="s">
        <v>100</v>
      </c>
      <c r="M10" s="329">
        <v>44944</v>
      </c>
      <c r="N10" s="330"/>
    </row>
    <row r="11" spans="2:21" ht="15.75" customHeight="1" x14ac:dyDescent="0.25">
      <c r="B11" s="62" t="s">
        <v>29</v>
      </c>
      <c r="C11" s="296"/>
      <c r="D11" s="331" t="s">
        <v>96</v>
      </c>
      <c r="E11" s="331"/>
      <c r="F11" s="331"/>
      <c r="G11" s="331"/>
      <c r="H11" s="331"/>
      <c r="I11" s="63"/>
      <c r="J11" s="64"/>
      <c r="K11" s="297"/>
      <c r="L11" s="332"/>
      <c r="M11" s="332"/>
      <c r="N11" s="333"/>
    </row>
    <row r="12" spans="2:21" x14ac:dyDescent="0.25">
      <c r="B12" s="62" t="s">
        <v>87</v>
      </c>
      <c r="C12" s="177"/>
      <c r="D12" s="334" t="s">
        <v>240</v>
      </c>
      <c r="E12" s="334"/>
      <c r="F12" s="334"/>
      <c r="G12" s="334"/>
      <c r="H12" s="334"/>
      <c r="I12" s="334"/>
      <c r="J12" s="64"/>
      <c r="K12" s="177"/>
      <c r="L12" s="332"/>
      <c r="M12" s="332"/>
      <c r="N12" s="333"/>
    </row>
    <row r="13" spans="2:21" x14ac:dyDescent="0.25">
      <c r="B13" s="62" t="s">
        <v>101</v>
      </c>
      <c r="C13" s="296"/>
      <c r="D13" s="338" t="s">
        <v>119</v>
      </c>
      <c r="E13" s="338"/>
      <c r="F13" s="338"/>
      <c r="G13" s="338"/>
      <c r="H13" s="338"/>
      <c r="I13" s="338"/>
      <c r="J13" s="64"/>
      <c r="K13" s="65" t="s">
        <v>102</v>
      </c>
      <c r="L13" s="339"/>
      <c r="M13" s="339"/>
      <c r="N13" s="340"/>
    </row>
    <row r="14" spans="2:21" x14ac:dyDescent="0.25">
      <c r="B14" s="66"/>
      <c r="C14" s="67"/>
      <c r="D14" s="341"/>
      <c r="E14" s="341"/>
      <c r="F14" s="341"/>
      <c r="G14" s="341"/>
      <c r="H14" s="341"/>
      <c r="I14" s="341"/>
      <c r="J14" s="67"/>
      <c r="K14" s="49"/>
      <c r="L14" s="338"/>
      <c r="M14" s="338"/>
      <c r="N14" s="342"/>
    </row>
    <row r="15" spans="2:21" x14ac:dyDescent="0.25">
      <c r="B15" s="66"/>
      <c r="C15" s="67"/>
      <c r="D15" s="67"/>
      <c r="E15" s="67"/>
      <c r="F15" s="67"/>
      <c r="G15" s="67"/>
      <c r="H15" s="67"/>
      <c r="I15" s="67"/>
      <c r="J15" s="64"/>
      <c r="K15" s="297"/>
      <c r="L15" s="296"/>
      <c r="M15" s="296"/>
      <c r="N15" s="298"/>
    </row>
    <row r="16" spans="2:21" x14ac:dyDescent="0.25">
      <c r="B16" s="104"/>
      <c r="C16" s="105"/>
      <c r="D16" s="106"/>
      <c r="E16" s="106"/>
      <c r="F16" s="105"/>
      <c r="G16" s="107"/>
      <c r="H16" s="343"/>
      <c r="I16" s="343"/>
      <c r="J16" s="343"/>
      <c r="K16" s="296"/>
      <c r="L16" s="70"/>
      <c r="M16" s="344"/>
      <c r="N16" s="345"/>
    </row>
    <row r="17" spans="2:14" x14ac:dyDescent="0.25">
      <c r="B17" s="68"/>
      <c r="C17" s="64"/>
      <c r="D17" s="69"/>
      <c r="E17" s="69"/>
      <c r="F17" s="64"/>
      <c r="G17" s="65" t="s">
        <v>103</v>
      </c>
      <c r="H17" s="346" t="s">
        <v>237</v>
      </c>
      <c r="I17" s="346"/>
      <c r="J17" s="346"/>
      <c r="K17" s="296"/>
      <c r="L17" s="70" t="s">
        <v>104</v>
      </c>
      <c r="M17" s="46" t="s">
        <v>239</v>
      </c>
      <c r="N17" s="300"/>
    </row>
    <row r="18" spans="2:14" x14ac:dyDescent="0.25">
      <c r="B18" s="108"/>
      <c r="C18" s="109"/>
      <c r="D18" s="109"/>
      <c r="E18" s="109"/>
      <c r="F18" s="109"/>
      <c r="G18" s="110"/>
      <c r="H18" s="344"/>
      <c r="I18" s="344"/>
      <c r="J18" s="344"/>
      <c r="K18" s="109"/>
      <c r="L18" s="111" t="s">
        <v>105</v>
      </c>
      <c r="M18" s="347" t="s">
        <v>238</v>
      </c>
      <c r="N18" s="348"/>
    </row>
    <row r="19" spans="2:14" x14ac:dyDescent="0.25">
      <c r="B19" s="112" t="s">
        <v>106</v>
      </c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</row>
    <row r="20" spans="2:14" ht="15.75" thickBot="1" x14ac:dyDescent="0.3"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8"/>
    </row>
    <row r="21" spans="2:14" ht="15.75" thickBot="1" x14ac:dyDescent="0.3">
      <c r="B21" s="71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4" ht="15.75" x14ac:dyDescent="0.2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</row>
    <row r="23" spans="2:14" ht="15.75" x14ac:dyDescent="0.25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</row>
    <row r="24" spans="2:14" ht="15.75" x14ac:dyDescent="0.25">
      <c r="B24" s="75"/>
      <c r="C24" s="76"/>
      <c r="D24" s="49"/>
      <c r="E24" s="49"/>
      <c r="F24" s="85" t="s">
        <v>121</v>
      </c>
      <c r="G24" s="85" t="s">
        <v>107</v>
      </c>
      <c r="H24" s="78">
        <f>PLANILHA_SINTÉTICA!N28</f>
        <v>173878.90599999999</v>
      </c>
      <c r="I24" s="79"/>
      <c r="J24" s="79"/>
      <c r="K24" s="79"/>
      <c r="L24" s="76"/>
      <c r="M24" s="76"/>
      <c r="N24" s="77"/>
    </row>
    <row r="25" spans="2:14" ht="15.75" x14ac:dyDescent="0.25">
      <c r="B25" s="75"/>
      <c r="C25" s="76"/>
      <c r="D25" s="76"/>
      <c r="E25" s="76"/>
      <c r="F25" s="76"/>
      <c r="G25" s="85"/>
      <c r="H25" s="80"/>
      <c r="I25" s="76"/>
      <c r="J25" s="76"/>
      <c r="K25" s="76"/>
      <c r="L25" s="76"/>
      <c r="M25" s="76"/>
      <c r="N25" s="77"/>
    </row>
    <row r="26" spans="2:14" ht="15.75" x14ac:dyDescent="0.25">
      <c r="B26" s="75"/>
      <c r="C26" s="76"/>
      <c r="D26" s="85" t="s">
        <v>108</v>
      </c>
      <c r="E26" s="349">
        <f>BDI!$E$28</f>
        <v>0.24999811920689652</v>
      </c>
      <c r="F26" s="349"/>
      <c r="G26" s="85" t="s">
        <v>109</v>
      </c>
      <c r="H26" s="81">
        <f>H24*0.25</f>
        <v>43469.726499999997</v>
      </c>
      <c r="I26" s="79"/>
      <c r="J26" s="79"/>
      <c r="K26" s="79"/>
      <c r="L26" s="76"/>
      <c r="M26" s="76"/>
      <c r="N26" s="77"/>
    </row>
    <row r="27" spans="2:14" ht="15.75" x14ac:dyDescent="0.25">
      <c r="B27" s="75"/>
      <c r="C27" s="76"/>
      <c r="D27" s="76"/>
      <c r="E27" s="76"/>
      <c r="F27" s="76"/>
      <c r="G27" s="85"/>
      <c r="H27" s="80"/>
      <c r="I27" s="76"/>
      <c r="J27" s="76"/>
      <c r="K27" s="76"/>
      <c r="L27" s="76"/>
      <c r="M27" s="76"/>
      <c r="N27" s="77"/>
    </row>
    <row r="28" spans="2:14" ht="15.75" x14ac:dyDescent="0.25">
      <c r="B28" s="75"/>
      <c r="C28" s="76"/>
      <c r="D28" s="76"/>
      <c r="E28" s="76"/>
      <c r="F28" s="85" t="s">
        <v>120</v>
      </c>
      <c r="G28" s="85" t="s">
        <v>109</v>
      </c>
      <c r="H28" s="82">
        <f>H24+H26</f>
        <v>217348.63249999998</v>
      </c>
      <c r="I28" s="83"/>
      <c r="J28" s="83"/>
      <c r="K28" s="83"/>
      <c r="L28" s="76"/>
      <c r="M28" s="76"/>
      <c r="N28" s="77"/>
    </row>
    <row r="29" spans="2:14" ht="15.75" x14ac:dyDescent="0.25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2:14" ht="15.75" x14ac:dyDescent="0.25"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7"/>
    </row>
    <row r="31" spans="2:14" ht="15.75" x14ac:dyDescent="0.25"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7"/>
    </row>
    <row r="32" spans="2:14" ht="15.75" x14ac:dyDescent="0.25">
      <c r="B32" s="75"/>
      <c r="C32" s="76"/>
      <c r="D32" s="76"/>
      <c r="E32" s="76"/>
      <c r="F32" s="85" t="s">
        <v>110</v>
      </c>
      <c r="G32" s="309">
        <v>40</v>
      </c>
      <c r="H32" s="350" t="s">
        <v>31</v>
      </c>
      <c r="I32" s="350"/>
      <c r="J32" s="350"/>
      <c r="K32" s="84"/>
      <c r="L32" s="84"/>
      <c r="M32" s="84"/>
      <c r="N32" s="77"/>
    </row>
    <row r="33" spans="2:14" ht="15.75" x14ac:dyDescent="0.25">
      <c r="B33" s="75"/>
      <c r="C33" s="76"/>
      <c r="D33" s="76"/>
      <c r="E33" s="76"/>
      <c r="F33" s="85"/>
      <c r="G33" s="84"/>
      <c r="H33" s="84"/>
      <c r="I33" s="84"/>
      <c r="J33" s="84"/>
      <c r="K33" s="84"/>
      <c r="L33" s="84"/>
      <c r="M33" s="84"/>
      <c r="N33" s="77"/>
    </row>
    <row r="34" spans="2:14" ht="15.75" x14ac:dyDescent="0.25"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7"/>
    </row>
    <row r="35" spans="2:14" ht="15.75" x14ac:dyDescent="0.25">
      <c r="B35" s="75"/>
      <c r="C35" s="76"/>
      <c r="D35" s="76"/>
      <c r="E35" s="76"/>
      <c r="F35" s="85" t="s">
        <v>111</v>
      </c>
      <c r="G35" s="335" t="s">
        <v>112</v>
      </c>
      <c r="H35" s="336"/>
      <c r="I35" s="337">
        <f>RESUMO!F20</f>
        <v>0.74800189161530628</v>
      </c>
      <c r="J35" s="337"/>
      <c r="K35" s="86"/>
      <c r="L35" s="76"/>
      <c r="M35" s="76"/>
      <c r="N35" s="77"/>
    </row>
    <row r="36" spans="2:14" ht="15.75" x14ac:dyDescent="0.25">
      <c r="B36" s="75"/>
      <c r="C36" s="76"/>
      <c r="D36" s="76"/>
      <c r="E36" s="76"/>
      <c r="F36" s="76"/>
      <c r="G36" s="87"/>
      <c r="H36" s="87"/>
      <c r="I36" s="88"/>
      <c r="J36" s="88"/>
      <c r="K36" s="76"/>
      <c r="L36" s="76"/>
      <c r="M36" s="76"/>
      <c r="N36" s="77"/>
    </row>
    <row r="37" spans="2:14" ht="15.75" x14ac:dyDescent="0.25">
      <c r="B37" s="75"/>
      <c r="C37" s="76"/>
      <c r="D37" s="85"/>
      <c r="E37" s="85"/>
      <c r="F37" s="85"/>
      <c r="G37" s="335" t="s">
        <v>113</v>
      </c>
      <c r="H37" s="336"/>
      <c r="I37" s="337">
        <f>IF(I35=0,"",1-I35)</f>
        <v>0.25199810838469372</v>
      </c>
      <c r="J37" s="337"/>
      <c r="K37" s="86"/>
      <c r="L37" s="76"/>
      <c r="M37" s="76"/>
      <c r="N37" s="77"/>
    </row>
    <row r="38" spans="2:14" ht="16.5" thickBot="1" x14ac:dyDescent="0.3">
      <c r="B38" s="89"/>
      <c r="C38" s="90"/>
      <c r="D38" s="90"/>
      <c r="E38" s="90"/>
      <c r="F38" s="90"/>
      <c r="G38" s="90"/>
      <c r="H38" s="90"/>
      <c r="I38" s="90"/>
      <c r="J38" s="90"/>
      <c r="K38" s="91"/>
      <c r="L38" s="91"/>
      <c r="M38" s="91"/>
      <c r="N38" s="92"/>
    </row>
    <row r="39" spans="2:14" ht="16.5" thickBot="1" x14ac:dyDescent="0.3">
      <c r="B39" s="93"/>
      <c r="C39" s="93"/>
      <c r="D39" s="93"/>
      <c r="E39" s="93"/>
      <c r="F39" s="93"/>
      <c r="G39" s="93"/>
      <c r="H39" s="93"/>
      <c r="I39" s="93"/>
      <c r="J39" s="93"/>
      <c r="K39" s="76"/>
      <c r="L39" s="76"/>
      <c r="M39" s="76"/>
      <c r="N39" s="76"/>
    </row>
    <row r="40" spans="2:14" ht="15.75" x14ac:dyDescent="0.25">
      <c r="B40" s="72"/>
      <c r="C40" s="94"/>
      <c r="D40" s="94"/>
      <c r="E40" s="94"/>
      <c r="F40" s="94"/>
      <c r="G40" s="95"/>
      <c r="H40" s="95"/>
      <c r="I40" s="95"/>
      <c r="J40" s="96"/>
      <c r="K40" s="73"/>
      <c r="L40" s="73"/>
      <c r="M40" s="73"/>
      <c r="N40" s="74"/>
    </row>
    <row r="41" spans="2:14" ht="15.75" customHeight="1" x14ac:dyDescent="0.25">
      <c r="B41" s="351" t="s">
        <v>114</v>
      </c>
      <c r="C41" s="335"/>
      <c r="D41" s="335"/>
      <c r="E41" s="335"/>
      <c r="F41" s="354" t="s">
        <v>233</v>
      </c>
      <c r="G41" s="354"/>
      <c r="H41" s="354"/>
      <c r="I41" s="354"/>
      <c r="J41" s="354"/>
      <c r="K41" s="354"/>
      <c r="L41" s="354"/>
      <c r="M41" s="354"/>
      <c r="N41" s="355"/>
    </row>
    <row r="42" spans="2:14" ht="15.75" x14ac:dyDescent="0.25">
      <c r="B42" s="75"/>
      <c r="C42" s="76"/>
      <c r="D42" s="76"/>
      <c r="E42" s="76"/>
      <c r="F42" s="354"/>
      <c r="G42" s="354"/>
      <c r="H42" s="354"/>
      <c r="I42" s="354"/>
      <c r="J42" s="354"/>
      <c r="K42" s="354"/>
      <c r="L42" s="354"/>
      <c r="M42" s="354"/>
      <c r="N42" s="355"/>
    </row>
    <row r="43" spans="2:14" ht="15.75" x14ac:dyDescent="0.25">
      <c r="B43" s="351" t="s">
        <v>115</v>
      </c>
      <c r="C43" s="335"/>
      <c r="D43" s="335"/>
      <c r="E43" s="335"/>
      <c r="F43" s="85"/>
      <c r="G43" s="97" t="s">
        <v>98</v>
      </c>
      <c r="H43" s="352" t="s">
        <v>234</v>
      </c>
      <c r="I43" s="352"/>
      <c r="J43" s="352"/>
      <c r="K43" s="352"/>
      <c r="L43" s="352"/>
      <c r="M43" s="352"/>
      <c r="N43" s="353"/>
    </row>
    <row r="44" spans="2:14" ht="15.75" x14ac:dyDescent="0.25">
      <c r="B44" s="75" t="s">
        <v>98</v>
      </c>
      <c r="C44" s="85"/>
      <c r="D44" s="85"/>
      <c r="E44" s="85"/>
      <c r="F44" s="85"/>
      <c r="G44" s="97"/>
      <c r="H44" s="97"/>
      <c r="I44" s="97"/>
      <c r="J44" s="93"/>
      <c r="K44" s="76"/>
      <c r="L44" s="76"/>
      <c r="M44" s="76"/>
      <c r="N44" s="77"/>
    </row>
    <row r="45" spans="2:14" ht="15.75" x14ac:dyDescent="0.25">
      <c r="B45" s="75"/>
      <c r="C45" s="76"/>
      <c r="D45" s="76"/>
      <c r="E45" s="76"/>
      <c r="F45" s="76"/>
      <c r="G45" s="98"/>
      <c r="H45" s="356"/>
      <c r="I45" s="356"/>
      <c r="J45" s="356"/>
      <c r="K45" s="356"/>
      <c r="L45" s="356"/>
      <c r="M45" s="356"/>
      <c r="N45" s="357"/>
    </row>
    <row r="46" spans="2:14" ht="16.5" thickBot="1" x14ac:dyDescent="0.3">
      <c r="B46" s="89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2"/>
    </row>
    <row r="47" spans="2:14" ht="15.75" thickBot="1" x14ac:dyDescent="0.3">
      <c r="B47" s="71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2:14" x14ac:dyDescent="0.25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4"/>
    </row>
    <row r="49" spans="2:14" x14ac:dyDescent="0.25">
      <c r="B49" s="45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8"/>
    </row>
    <row r="50" spans="2:14" x14ac:dyDescent="0.25">
      <c r="B50" s="45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8"/>
    </row>
    <row r="51" spans="2:14" x14ac:dyDescent="0.25">
      <c r="B51" s="45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8"/>
    </row>
    <row r="52" spans="2:14" x14ac:dyDescent="0.25">
      <c r="B52" s="45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8"/>
    </row>
    <row r="53" spans="2:14" x14ac:dyDescent="0.25">
      <c r="B53" s="45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8"/>
    </row>
    <row r="54" spans="2:14" x14ac:dyDescent="0.25">
      <c r="B54" s="45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8"/>
    </row>
    <row r="55" spans="2:14" x14ac:dyDescent="0.25">
      <c r="B55" s="45"/>
      <c r="C55" s="358" t="s">
        <v>116</v>
      </c>
      <c r="D55" s="358"/>
      <c r="E55" s="358"/>
      <c r="F55" s="358"/>
      <c r="G55" s="49"/>
      <c r="H55" s="358" t="s">
        <v>117</v>
      </c>
      <c r="I55" s="358"/>
      <c r="J55" s="358" t="s">
        <v>118</v>
      </c>
      <c r="K55" s="358"/>
      <c r="L55" s="358"/>
      <c r="M55" s="358"/>
      <c r="N55" s="359"/>
    </row>
    <row r="56" spans="2:14" x14ac:dyDescent="0.25">
      <c r="B56" s="45"/>
      <c r="C56" s="310" t="s">
        <v>241</v>
      </c>
      <c r="D56" s="119"/>
      <c r="E56" s="305"/>
      <c r="F56" s="119"/>
      <c r="G56" s="99"/>
      <c r="H56" s="358" t="s">
        <v>164</v>
      </c>
      <c r="I56" s="358"/>
      <c r="J56" s="358" t="s">
        <v>165</v>
      </c>
      <c r="K56" s="358"/>
      <c r="L56" s="358"/>
      <c r="M56" s="358"/>
      <c r="N56" s="359"/>
    </row>
    <row r="57" spans="2:14" x14ac:dyDescent="0.25">
      <c r="B57" s="45"/>
      <c r="C57" s="360" t="s">
        <v>84</v>
      </c>
      <c r="D57" s="360"/>
      <c r="E57" s="360"/>
      <c r="F57" s="360"/>
      <c r="G57" s="100"/>
      <c r="H57" s="358" t="s">
        <v>163</v>
      </c>
      <c r="I57" s="358"/>
      <c r="J57" s="358" t="s">
        <v>162</v>
      </c>
      <c r="K57" s="358"/>
      <c r="L57" s="358"/>
      <c r="M57" s="358"/>
      <c r="N57" s="359"/>
    </row>
    <row r="58" spans="2:14" x14ac:dyDescent="0.25">
      <c r="B58" s="45"/>
      <c r="C58" s="360" t="s">
        <v>85</v>
      </c>
      <c r="D58" s="360"/>
      <c r="E58" s="360"/>
      <c r="F58" s="360"/>
      <c r="G58" s="100"/>
      <c r="H58" s="358" t="s">
        <v>85</v>
      </c>
      <c r="I58" s="358"/>
      <c r="J58" s="360" t="s">
        <v>85</v>
      </c>
      <c r="K58" s="360"/>
      <c r="L58" s="360"/>
      <c r="M58" s="360"/>
      <c r="N58" s="361"/>
    </row>
    <row r="59" spans="2:14" ht="15.75" thickBot="1" x14ac:dyDescent="0.3"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3"/>
    </row>
  </sheetData>
  <mergeCells count="38">
    <mergeCell ref="C57:F57"/>
    <mergeCell ref="H57:I57"/>
    <mergeCell ref="J57:N57"/>
    <mergeCell ref="C58:F58"/>
    <mergeCell ref="H58:I58"/>
    <mergeCell ref="J58:N58"/>
    <mergeCell ref="H45:N45"/>
    <mergeCell ref="C55:F55"/>
    <mergeCell ref="H55:I55"/>
    <mergeCell ref="J55:N55"/>
    <mergeCell ref="H56:I56"/>
    <mergeCell ref="J56:N56"/>
    <mergeCell ref="G37:H37"/>
    <mergeCell ref="I37:J37"/>
    <mergeCell ref="B41:E41"/>
    <mergeCell ref="B43:E43"/>
    <mergeCell ref="H43:N43"/>
    <mergeCell ref="F41:N42"/>
    <mergeCell ref="D12:I12"/>
    <mergeCell ref="L12:N12"/>
    <mergeCell ref="G35:H35"/>
    <mergeCell ref="I35:J35"/>
    <mergeCell ref="D13:I13"/>
    <mergeCell ref="L13:N13"/>
    <mergeCell ref="D14:I14"/>
    <mergeCell ref="L14:N14"/>
    <mergeCell ref="H16:J16"/>
    <mergeCell ref="M16:N16"/>
    <mergeCell ref="H17:J17"/>
    <mergeCell ref="H18:J18"/>
    <mergeCell ref="M18:N18"/>
    <mergeCell ref="E26:F26"/>
    <mergeCell ref="H32:J32"/>
    <mergeCell ref="P4:U7"/>
    <mergeCell ref="B10:K10"/>
    <mergeCell ref="M10:N10"/>
    <mergeCell ref="D11:H11"/>
    <mergeCell ref="L11:N11"/>
  </mergeCells>
  <dataValidations count="3">
    <dataValidation type="list" allowBlank="1" showInputMessage="1" showErrorMessage="1" sqref="L11:N11">
      <formula1>$P$2:$P$16</formula1>
    </dataValidation>
    <dataValidation type="list" errorStyle="warning" allowBlank="1" showInputMessage="1" showErrorMessage="1" errorTitle="SELECIONE AO LADO" error="SELECIONE NA SETA AO LADO" promptTitle="ESCRITÓRIO REGIONAL DE" sqref="H18:J18">
      <formula1>$P$17:$P$32</formula1>
    </dataValidation>
    <dataValidation type="list" allowBlank="1" showInputMessage="1" showErrorMessage="1" sqref="L15">
      <formula1>$P$17:$P$32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view="pageBreakPreview" zoomScaleNormal="85" zoomScaleSheetLayoutView="100" workbookViewId="0">
      <selection activeCell="H9" sqref="H9"/>
    </sheetView>
  </sheetViews>
  <sheetFormatPr defaultRowHeight="15" x14ac:dyDescent="0.25"/>
  <cols>
    <col min="1" max="1" width="5.7109375" customWidth="1"/>
    <col min="2" max="2" width="13.28515625" customWidth="1"/>
    <col min="3" max="3" width="37.85546875" customWidth="1"/>
    <col min="4" max="4" width="15.140625" bestFit="1" customWidth="1"/>
    <col min="5" max="5" width="11" bestFit="1" customWidth="1"/>
    <col min="6" max="6" width="14" customWidth="1"/>
    <col min="7" max="7" width="23.42578125" customWidth="1"/>
    <col min="8" max="9" width="12" bestFit="1" customWidth="1"/>
    <col min="10" max="10" width="15.140625" bestFit="1" customWidth="1"/>
    <col min="11" max="11" width="1.5703125" customWidth="1"/>
    <col min="13" max="13" width="25.140625" bestFit="1" customWidth="1"/>
  </cols>
  <sheetData>
    <row r="1" spans="2:20" ht="15.75" thickBot="1" x14ac:dyDescent="0.3"/>
    <row r="2" spans="2:20" x14ac:dyDescent="0.25">
      <c r="B2" s="178"/>
      <c r="C2" s="179"/>
      <c r="D2" s="179"/>
      <c r="E2" s="179"/>
      <c r="F2" s="180"/>
      <c r="G2" s="179"/>
      <c r="H2" s="179"/>
      <c r="I2" s="179"/>
      <c r="J2" s="181"/>
      <c r="K2" s="183"/>
      <c r="L2" s="183"/>
      <c r="M2" s="183"/>
      <c r="N2" s="183"/>
      <c r="O2" s="15"/>
    </row>
    <row r="3" spans="2:20" ht="15" customHeight="1" x14ac:dyDescent="0.25">
      <c r="B3" s="182"/>
      <c r="C3" s="183"/>
      <c r="D3" s="378" t="s">
        <v>225</v>
      </c>
      <c r="E3" s="378"/>
      <c r="F3" s="378"/>
      <c r="G3" s="378"/>
      <c r="H3" s="183"/>
      <c r="I3" s="183"/>
      <c r="J3" s="185"/>
      <c r="K3" s="183"/>
      <c r="L3" s="183"/>
      <c r="M3" s="183"/>
      <c r="N3" s="183"/>
      <c r="O3" s="326" t="s">
        <v>224</v>
      </c>
      <c r="P3" s="326"/>
      <c r="Q3" s="326"/>
      <c r="R3" s="326"/>
      <c r="S3" s="326"/>
      <c r="T3" s="326"/>
    </row>
    <row r="4" spans="2:20" x14ac:dyDescent="0.25">
      <c r="B4" s="182"/>
      <c r="C4" s="186"/>
      <c r="D4" s="378"/>
      <c r="E4" s="378"/>
      <c r="F4" s="378"/>
      <c r="G4" s="378"/>
      <c r="H4" s="186"/>
      <c r="I4" s="186"/>
      <c r="J4" s="185"/>
      <c r="K4" s="183"/>
      <c r="L4" s="183"/>
      <c r="M4" s="183"/>
      <c r="N4" s="183"/>
      <c r="O4" s="326"/>
      <c r="P4" s="326"/>
      <c r="Q4" s="326"/>
      <c r="R4" s="326"/>
      <c r="S4" s="326"/>
      <c r="T4" s="326"/>
    </row>
    <row r="5" spans="2:20" x14ac:dyDescent="0.25">
      <c r="B5" s="182"/>
      <c r="C5" s="186"/>
      <c r="D5" s="378"/>
      <c r="E5" s="378"/>
      <c r="F5" s="378"/>
      <c r="G5" s="378"/>
      <c r="H5" s="186"/>
      <c r="I5" s="186"/>
      <c r="J5" s="185"/>
      <c r="K5" s="183"/>
      <c r="L5" s="183"/>
      <c r="M5" s="183"/>
      <c r="N5" s="183"/>
      <c r="O5" s="326"/>
      <c r="P5" s="326"/>
      <c r="Q5" s="326"/>
      <c r="R5" s="326"/>
      <c r="S5" s="326"/>
      <c r="T5" s="326"/>
    </row>
    <row r="6" spans="2:20" x14ac:dyDescent="0.25">
      <c r="B6" s="182"/>
      <c r="C6" s="186"/>
      <c r="D6" s="378"/>
      <c r="E6" s="378"/>
      <c r="F6" s="378"/>
      <c r="G6" s="378"/>
      <c r="H6" s="186"/>
      <c r="I6" s="186"/>
      <c r="J6" s="185"/>
      <c r="K6" s="183"/>
      <c r="L6" s="183"/>
      <c r="M6" s="183"/>
      <c r="N6" s="183"/>
      <c r="O6" s="326"/>
      <c r="P6" s="326"/>
      <c r="Q6" s="326"/>
      <c r="R6" s="326"/>
      <c r="S6" s="326"/>
      <c r="T6" s="326"/>
    </row>
    <row r="7" spans="2:20" x14ac:dyDescent="0.25">
      <c r="B7" s="182"/>
      <c r="C7" s="186"/>
      <c r="D7" s="186"/>
      <c r="E7" s="186"/>
      <c r="F7" s="186"/>
      <c r="G7" s="186"/>
      <c r="H7" s="186"/>
      <c r="I7" s="186"/>
      <c r="J7" s="185"/>
      <c r="K7" s="183"/>
      <c r="L7" s="183"/>
      <c r="M7" s="183"/>
      <c r="N7" s="183"/>
      <c r="O7" s="15"/>
    </row>
    <row r="8" spans="2:20" x14ac:dyDescent="0.25">
      <c r="B8" s="182"/>
      <c r="C8" s="186"/>
      <c r="D8" s="186"/>
      <c r="E8" s="186"/>
      <c r="F8" s="186"/>
      <c r="G8" s="186"/>
      <c r="H8" s="186"/>
      <c r="I8" s="186"/>
      <c r="J8" s="185"/>
      <c r="K8" s="183"/>
      <c r="L8" s="183"/>
      <c r="M8" s="183"/>
      <c r="N8" s="183"/>
      <c r="O8" s="15"/>
    </row>
    <row r="9" spans="2:20" x14ac:dyDescent="0.25">
      <c r="B9" s="182"/>
      <c r="C9" s="204"/>
      <c r="D9" s="203" t="s">
        <v>226</v>
      </c>
      <c r="E9" s="312" t="s">
        <v>242</v>
      </c>
      <c r="F9" s="205"/>
      <c r="G9" s="156"/>
      <c r="H9" s="156"/>
      <c r="I9" s="188"/>
      <c r="J9" s="189"/>
      <c r="K9" s="187"/>
      <c r="L9" s="183"/>
      <c r="M9" s="183"/>
      <c r="N9" s="183"/>
      <c r="O9" s="15"/>
    </row>
    <row r="10" spans="2:20" ht="17.25" customHeight="1" x14ac:dyDescent="0.25">
      <c r="B10" s="182"/>
      <c r="C10" s="204"/>
      <c r="D10" s="203" t="s">
        <v>30</v>
      </c>
      <c r="E10" s="311">
        <v>40</v>
      </c>
      <c r="F10" s="205" t="s">
        <v>31</v>
      </c>
      <c r="G10" s="187"/>
      <c r="H10" s="187"/>
      <c r="I10" s="187"/>
      <c r="J10" s="189"/>
      <c r="K10" s="187"/>
      <c r="L10" s="183"/>
      <c r="M10" s="183"/>
      <c r="N10" s="183"/>
      <c r="O10" s="15"/>
    </row>
    <row r="11" spans="2:20" ht="22.5" customHeight="1" x14ac:dyDescent="0.25">
      <c r="B11" s="190"/>
      <c r="C11" s="183"/>
      <c r="D11" s="191" t="s">
        <v>86</v>
      </c>
      <c r="E11" s="183"/>
      <c r="F11" s="184"/>
      <c r="G11" s="183"/>
      <c r="H11" s="183"/>
      <c r="I11" s="380" t="s">
        <v>32</v>
      </c>
      <c r="J11" s="381"/>
      <c r="K11" s="202"/>
      <c r="L11" s="183"/>
      <c r="M11" s="183"/>
      <c r="N11" s="183"/>
      <c r="O11" s="15"/>
    </row>
    <row r="12" spans="2:20" ht="15.75" thickBot="1" x14ac:dyDescent="0.3">
      <c r="B12" s="182"/>
      <c r="C12" s="183"/>
      <c r="D12" s="183"/>
      <c r="E12" s="183"/>
      <c r="F12" s="184"/>
      <c r="G12" s="183"/>
      <c r="H12" s="183"/>
      <c r="I12" s="183"/>
      <c r="J12" s="185"/>
      <c r="K12" s="183"/>
      <c r="L12" s="183"/>
      <c r="M12" s="183"/>
      <c r="N12" s="183"/>
      <c r="O12" s="15"/>
    </row>
    <row r="13" spans="2:20" ht="15.75" thickBot="1" x14ac:dyDescent="0.3">
      <c r="B13" s="382" t="s">
        <v>33</v>
      </c>
      <c r="C13" s="383"/>
      <c r="D13" s="383"/>
      <c r="E13" s="383"/>
      <c r="F13" s="383"/>
      <c r="G13" s="383"/>
      <c r="H13" s="384"/>
      <c r="I13" s="385"/>
      <c r="J13" s="220">
        <f>PLANILHA_SINTÉTICA!N28</f>
        <v>173878.90599999999</v>
      </c>
      <c r="K13" s="194"/>
      <c r="L13" s="201"/>
      <c r="M13" s="201"/>
      <c r="N13" s="201"/>
      <c r="O13" s="15"/>
    </row>
    <row r="14" spans="2:20" ht="15.75" thickBot="1" x14ac:dyDescent="0.3">
      <c r="B14" s="386" t="s">
        <v>0</v>
      </c>
      <c r="C14" s="388" t="s">
        <v>34</v>
      </c>
      <c r="D14" s="386" t="s">
        <v>35</v>
      </c>
      <c r="E14" s="386" t="s">
        <v>36</v>
      </c>
      <c r="F14" s="366" t="s">
        <v>37</v>
      </c>
      <c r="G14" s="368" t="s">
        <v>38</v>
      </c>
      <c r="H14" s="370" t="s">
        <v>39</v>
      </c>
      <c r="I14" s="371"/>
      <c r="J14" s="372"/>
      <c r="K14" s="192"/>
      <c r="L14" s="30"/>
      <c r="M14" s="30"/>
      <c r="N14" s="30"/>
    </row>
    <row r="15" spans="2:20" ht="15.75" thickBot="1" x14ac:dyDescent="0.3">
      <c r="B15" s="387"/>
      <c r="C15" s="389"/>
      <c r="D15" s="387"/>
      <c r="E15" s="387"/>
      <c r="F15" s="367"/>
      <c r="G15" s="369"/>
      <c r="H15" s="208" t="s">
        <v>40</v>
      </c>
      <c r="I15" s="206" t="s">
        <v>41</v>
      </c>
      <c r="J15" s="206" t="s">
        <v>42</v>
      </c>
      <c r="K15" s="192"/>
      <c r="L15" s="30"/>
      <c r="M15" s="30"/>
      <c r="N15" s="30"/>
    </row>
    <row r="16" spans="2:20" ht="15.75" thickBot="1" x14ac:dyDescent="0.3">
      <c r="B16" s="210">
        <v>1</v>
      </c>
      <c r="C16" s="221" t="s">
        <v>43</v>
      </c>
      <c r="D16" s="222">
        <f>E16*$J$13</f>
        <v>9563.339829999999</v>
      </c>
      <c r="E16" s="216">
        <v>5.5E-2</v>
      </c>
      <c r="F16" s="212"/>
      <c r="G16" s="210" t="str">
        <f>IF(AND(E16&gt;=H16,E16&lt;=J16),"OK","DIFERE")</f>
        <v>OK</v>
      </c>
      <c r="H16" s="209">
        <v>0.03</v>
      </c>
      <c r="I16" s="207">
        <v>0.04</v>
      </c>
      <c r="J16" s="207">
        <v>5.5E-2</v>
      </c>
      <c r="K16" s="193"/>
      <c r="L16" s="29" t="s">
        <v>44</v>
      </c>
      <c r="M16" s="29" t="s">
        <v>45</v>
      </c>
      <c r="N16" s="29"/>
    </row>
    <row r="17" spans="2:14" ht="15.75" thickBot="1" x14ac:dyDescent="0.3">
      <c r="B17" s="210">
        <v>2</v>
      </c>
      <c r="C17" s="221" t="s">
        <v>46</v>
      </c>
      <c r="D17" s="222">
        <f>E17*$J$13</f>
        <v>1391.031248</v>
      </c>
      <c r="E17" s="217">
        <v>8.0000000000000002E-3</v>
      </c>
      <c r="F17" s="212"/>
      <c r="G17" s="210" t="str">
        <f>IF(AND(E17&gt;=H17,E17&lt;=J17),"OK","DIFERE")</f>
        <v>OK</v>
      </c>
      <c r="H17" s="209">
        <v>8.0000000000000002E-3</v>
      </c>
      <c r="I17" s="207">
        <v>8.0000000000000002E-3</v>
      </c>
      <c r="J17" s="207">
        <v>0.01</v>
      </c>
      <c r="K17" s="193"/>
      <c r="L17" s="29" t="s">
        <v>47</v>
      </c>
      <c r="M17" s="29" t="s">
        <v>48</v>
      </c>
      <c r="N17" s="29"/>
    </row>
    <row r="18" spans="2:14" ht="15.75" thickBot="1" x14ac:dyDescent="0.3">
      <c r="B18" s="210">
        <v>3</v>
      </c>
      <c r="C18" s="221" t="s">
        <v>49</v>
      </c>
      <c r="D18" s="222">
        <f>E18*$J$13</f>
        <v>1790.9527317999998</v>
      </c>
      <c r="E18" s="217">
        <v>1.03E-2</v>
      </c>
      <c r="F18" s="212"/>
      <c r="G18" s="210" t="str">
        <f>IF(AND(E18&gt;=H18,E18&lt;=J18),"OK","DIFERE")</f>
        <v>OK</v>
      </c>
      <c r="H18" s="209">
        <v>9.7000000000000003E-3</v>
      </c>
      <c r="I18" s="207">
        <v>1.2699999999999999E-2</v>
      </c>
      <c r="J18" s="207">
        <v>1.2699999999999999E-2</v>
      </c>
      <c r="K18" s="193"/>
      <c r="L18" s="29" t="s">
        <v>50</v>
      </c>
      <c r="M18" s="29" t="s">
        <v>51</v>
      </c>
      <c r="N18" s="29"/>
    </row>
    <row r="19" spans="2:14" ht="15.75" thickBot="1" x14ac:dyDescent="0.3">
      <c r="B19" s="210">
        <v>4</v>
      </c>
      <c r="C19" s="221" t="s">
        <v>52</v>
      </c>
      <c r="D19" s="222">
        <f>E19*($J$13+D16+D17+D18)</f>
        <v>1101.08295587782</v>
      </c>
      <c r="E19" s="217">
        <v>5.8999999999999999E-3</v>
      </c>
      <c r="F19" s="212"/>
      <c r="G19" s="210" t="str">
        <f>IF(AND(E19&gt;=H19,E19&lt;=J19),"OK","DIFERE")</f>
        <v>OK</v>
      </c>
      <c r="H19" s="209">
        <v>5.8999999999999999E-3</v>
      </c>
      <c r="I19" s="207">
        <v>1.23E-2</v>
      </c>
      <c r="J19" s="207">
        <v>1.3899999999999999E-2</v>
      </c>
      <c r="K19" s="193"/>
      <c r="L19" s="29" t="s">
        <v>53</v>
      </c>
      <c r="M19" s="29" t="s">
        <v>54</v>
      </c>
      <c r="N19" s="29"/>
    </row>
    <row r="20" spans="2:14" ht="15.75" thickBot="1" x14ac:dyDescent="0.3">
      <c r="B20" s="214">
        <v>5</v>
      </c>
      <c r="C20" s="223" t="s">
        <v>55</v>
      </c>
      <c r="D20" s="224">
        <f>E20*($J$13+D16+D17+D18+D19)</f>
        <v>10822.364280941327</v>
      </c>
      <c r="E20" s="218">
        <v>5.765E-2</v>
      </c>
      <c r="F20" s="212"/>
      <c r="G20" s="210" t="s">
        <v>161</v>
      </c>
      <c r="H20" s="209">
        <v>6.1600000000000002E-2</v>
      </c>
      <c r="I20" s="207">
        <v>7.3999999999999996E-2</v>
      </c>
      <c r="J20" s="207">
        <v>8.9599999999999999E-2</v>
      </c>
      <c r="K20" s="193"/>
      <c r="L20" s="29" t="s">
        <v>56</v>
      </c>
      <c r="M20" s="29" t="s">
        <v>57</v>
      </c>
      <c r="N20" s="29"/>
    </row>
    <row r="21" spans="2:14" ht="15.75" thickBot="1" x14ac:dyDescent="0.3">
      <c r="B21" s="210">
        <v>6</v>
      </c>
      <c r="C21" s="225" t="s">
        <v>58</v>
      </c>
      <c r="D21" s="219">
        <f>E21*$J$13*(1+E28)</f>
        <v>18800.62842313361</v>
      </c>
      <c r="E21" s="207">
        <f>SUM(E22:E25)</f>
        <v>8.6499999999999994E-2</v>
      </c>
      <c r="F21" s="184"/>
      <c r="G21" s="183"/>
      <c r="H21" s="195"/>
      <c r="I21" s="195"/>
      <c r="J21" s="196"/>
      <c r="K21" s="195"/>
      <c r="L21" s="29" t="s">
        <v>59</v>
      </c>
      <c r="M21" s="29" t="s">
        <v>60</v>
      </c>
      <c r="N21" s="29"/>
    </row>
    <row r="22" spans="2:14" ht="15.75" thickBot="1" x14ac:dyDescent="0.3">
      <c r="B22" s="215" t="s">
        <v>61</v>
      </c>
      <c r="C22" s="362" t="s">
        <v>62</v>
      </c>
      <c r="D22" s="363"/>
      <c r="E22" s="217">
        <v>6.4999999999999997E-3</v>
      </c>
      <c r="F22" s="184"/>
      <c r="G22" s="183"/>
      <c r="H22" s="183"/>
      <c r="I22" s="183"/>
      <c r="J22" s="185"/>
      <c r="K22" s="183"/>
      <c r="L22" s="29"/>
      <c r="M22" s="29"/>
      <c r="N22" s="29"/>
    </row>
    <row r="23" spans="2:14" ht="15.75" thickBot="1" x14ac:dyDescent="0.3">
      <c r="B23" s="215" t="s">
        <v>63</v>
      </c>
      <c r="C23" s="362" t="s">
        <v>64</v>
      </c>
      <c r="D23" s="363"/>
      <c r="E23" s="217">
        <v>0.03</v>
      </c>
      <c r="F23" s="184"/>
      <c r="G23" s="183"/>
      <c r="H23" s="183"/>
      <c r="I23" s="183"/>
      <c r="J23" s="185"/>
      <c r="K23" s="183"/>
      <c r="L23" s="29"/>
      <c r="M23" s="29"/>
      <c r="N23" s="29"/>
    </row>
    <row r="24" spans="2:14" ht="15.75" thickBot="1" x14ac:dyDescent="0.3">
      <c r="B24" s="215" t="s">
        <v>65</v>
      </c>
      <c r="C24" s="362" t="s">
        <v>66</v>
      </c>
      <c r="D24" s="363"/>
      <c r="E24" s="217">
        <v>0.05</v>
      </c>
      <c r="F24" s="184"/>
      <c r="G24" s="183"/>
      <c r="H24" s="183"/>
      <c r="I24" s="183"/>
      <c r="J24" s="185"/>
      <c r="K24" s="183"/>
      <c r="L24" s="29"/>
      <c r="M24" s="29"/>
      <c r="N24" s="29"/>
    </row>
    <row r="25" spans="2:14" ht="15.75" thickBot="1" x14ac:dyDescent="0.3">
      <c r="B25" s="226" t="s">
        <v>67</v>
      </c>
      <c r="C25" s="364" t="s">
        <v>68</v>
      </c>
      <c r="D25" s="365"/>
      <c r="E25" s="218">
        <v>0</v>
      </c>
      <c r="F25" s="184"/>
      <c r="G25" s="183"/>
      <c r="H25" s="183"/>
      <c r="I25" s="183"/>
      <c r="J25" s="185"/>
      <c r="K25" s="183"/>
      <c r="L25" s="29"/>
      <c r="M25" s="29"/>
      <c r="N25" s="29"/>
    </row>
    <row r="26" spans="2:14" ht="15.75" thickBot="1" x14ac:dyDescent="0.3">
      <c r="B26" s="374" t="s">
        <v>69</v>
      </c>
      <c r="C26" s="375"/>
      <c r="D26" s="213">
        <f>PLANILHA_SINTÉTICA!N29</f>
        <v>43469.726499999997</v>
      </c>
      <c r="E26" s="227"/>
      <c r="F26" s="210"/>
      <c r="G26" s="374" t="s">
        <v>70</v>
      </c>
      <c r="H26" s="376"/>
      <c r="I26" s="376"/>
      <c r="J26" s="375"/>
      <c r="K26" s="184"/>
      <c r="L26" s="29"/>
      <c r="M26" s="29"/>
      <c r="N26" s="29"/>
    </row>
    <row r="27" spans="2:14" ht="15.75" thickBot="1" x14ac:dyDescent="0.3">
      <c r="B27" s="374" t="s">
        <v>71</v>
      </c>
      <c r="C27" s="375"/>
      <c r="D27" s="213">
        <f>D26+J13</f>
        <v>217348.63249999998</v>
      </c>
      <c r="E27" s="227"/>
      <c r="F27" s="210"/>
      <c r="G27" s="211" t="s">
        <v>72</v>
      </c>
      <c r="H27" s="207">
        <v>0.2034</v>
      </c>
      <c r="I27" s="207">
        <v>0.22120000000000001</v>
      </c>
      <c r="J27" s="207">
        <v>0.25</v>
      </c>
      <c r="K27" s="193"/>
      <c r="L27" s="29"/>
      <c r="M27" s="29"/>
      <c r="N27" s="29"/>
    </row>
    <row r="28" spans="2:14" ht="15.75" thickBot="1" x14ac:dyDescent="0.3">
      <c r="B28" s="374" t="s">
        <v>73</v>
      </c>
      <c r="C28" s="376"/>
      <c r="D28" s="375"/>
      <c r="E28" s="228">
        <f>(((1+$E16+$E17+$E18)*(1+$E19)*(1+$E20)/(1-$E21)))-1</f>
        <v>0.24999811920689652</v>
      </c>
      <c r="F28" s="210" t="str">
        <f>IF(AND($E28&gt;=$H28,$E28&lt;=$J28),"OK","DIFERE")</f>
        <v>OK</v>
      </c>
      <c r="G28" s="211" t="s">
        <v>74</v>
      </c>
      <c r="H28" s="207">
        <f>((H27+1)*(1-F31))/((1-F31)-E25)-1</f>
        <v>0.20340000000000003</v>
      </c>
      <c r="I28" s="207">
        <f>((I27+1)*(1-F31))/((1-F31)-E25)-1</f>
        <v>0.22120000000000006</v>
      </c>
      <c r="J28" s="207">
        <f>((J27+1)*(1-F31))/((1-F31)-E25)-1</f>
        <v>0.25</v>
      </c>
      <c r="K28" s="193"/>
      <c r="L28" s="29"/>
      <c r="M28" s="29"/>
      <c r="N28" s="29"/>
    </row>
    <row r="29" spans="2:14" ht="15.75" thickBot="1" x14ac:dyDescent="0.3">
      <c r="B29" s="182"/>
      <c r="C29" s="183"/>
      <c r="D29" s="183"/>
      <c r="E29" s="183"/>
      <c r="F29" s="184"/>
      <c r="G29" s="183"/>
      <c r="H29" s="183"/>
      <c r="I29" s="183"/>
      <c r="J29" s="185"/>
      <c r="K29" s="183"/>
      <c r="L29" s="29"/>
      <c r="M29" s="29"/>
      <c r="N29" s="29"/>
    </row>
    <row r="30" spans="2:14" x14ac:dyDescent="0.25">
      <c r="B30" s="182"/>
      <c r="C30" s="183"/>
      <c r="D30" s="183"/>
      <c r="E30" s="183"/>
      <c r="F30" s="184"/>
      <c r="G30" s="178" t="s">
        <v>75</v>
      </c>
      <c r="H30" s="179"/>
      <c r="I30" s="179"/>
      <c r="J30" s="181"/>
      <c r="K30" s="183"/>
      <c r="L30" s="29"/>
      <c r="M30" s="29"/>
      <c r="N30" s="29"/>
    </row>
    <row r="31" spans="2:14" x14ac:dyDescent="0.25">
      <c r="B31" s="182"/>
      <c r="C31" s="183"/>
      <c r="D31" s="183"/>
      <c r="E31" s="183"/>
      <c r="F31" s="184"/>
      <c r="G31" s="182"/>
      <c r="H31" s="183"/>
      <c r="I31" s="183"/>
      <c r="J31" s="185"/>
      <c r="K31" s="183"/>
      <c r="L31" s="29"/>
      <c r="M31" s="29"/>
      <c r="N31" s="29"/>
    </row>
    <row r="32" spans="2:14" x14ac:dyDescent="0.25">
      <c r="B32" s="182"/>
      <c r="C32" s="183"/>
      <c r="D32" s="183"/>
      <c r="E32" s="183"/>
      <c r="F32" s="184"/>
      <c r="G32" s="182"/>
      <c r="H32" s="183"/>
      <c r="I32" s="183"/>
      <c r="J32" s="185"/>
      <c r="K32" s="183"/>
      <c r="L32" s="29"/>
      <c r="M32" s="29"/>
      <c r="N32" s="29"/>
    </row>
    <row r="33" spans="2:14" x14ac:dyDescent="0.25">
      <c r="B33" s="182"/>
      <c r="C33" s="183"/>
      <c r="D33" s="183"/>
      <c r="E33" s="183"/>
      <c r="F33" s="184"/>
      <c r="G33" s="182"/>
      <c r="H33" s="183"/>
      <c r="I33" s="183"/>
      <c r="J33" s="185"/>
      <c r="K33" s="183"/>
      <c r="L33" s="29"/>
      <c r="M33" s="29"/>
      <c r="N33" s="29"/>
    </row>
    <row r="34" spans="2:14" x14ac:dyDescent="0.25">
      <c r="B34" s="182" t="s">
        <v>76</v>
      </c>
      <c r="C34" s="183"/>
      <c r="D34" s="183"/>
      <c r="E34" s="183"/>
      <c r="F34" s="184"/>
      <c r="G34" s="182"/>
      <c r="H34" s="183"/>
      <c r="I34" s="183"/>
      <c r="J34" s="185"/>
      <c r="K34" s="183"/>
      <c r="L34" s="29"/>
      <c r="M34" s="29"/>
      <c r="N34" s="29"/>
    </row>
    <row r="35" spans="2:14" x14ac:dyDescent="0.25">
      <c r="B35" s="182" t="s">
        <v>77</v>
      </c>
      <c r="C35" s="183"/>
      <c r="D35" s="183"/>
      <c r="E35" s="183"/>
      <c r="F35" s="184"/>
      <c r="G35" s="182"/>
      <c r="H35" s="183"/>
      <c r="I35" s="183"/>
      <c r="J35" s="185"/>
      <c r="K35" s="183"/>
      <c r="L35" s="29"/>
      <c r="M35" s="29"/>
      <c r="N35" s="29"/>
    </row>
    <row r="36" spans="2:14" ht="15.75" thickBot="1" x14ac:dyDescent="0.3">
      <c r="B36" s="182" t="s">
        <v>78</v>
      </c>
      <c r="C36" s="183"/>
      <c r="D36" s="183"/>
      <c r="E36" s="183"/>
      <c r="F36" s="184"/>
      <c r="G36" s="197"/>
      <c r="H36" s="198"/>
      <c r="I36" s="198"/>
      <c r="J36" s="200"/>
      <c r="K36" s="183"/>
      <c r="L36" s="29"/>
      <c r="M36" s="29"/>
      <c r="N36" s="29"/>
    </row>
    <row r="37" spans="2:14" x14ac:dyDescent="0.25">
      <c r="B37" s="182" t="s">
        <v>79</v>
      </c>
      <c r="C37" s="183"/>
      <c r="D37" s="183"/>
      <c r="E37" s="183"/>
      <c r="F37" s="184"/>
      <c r="G37" s="183"/>
      <c r="H37" s="183"/>
      <c r="I37" s="183"/>
      <c r="J37" s="185"/>
      <c r="K37" s="183"/>
      <c r="L37" s="29"/>
      <c r="M37" s="29"/>
      <c r="N37" s="29"/>
    </row>
    <row r="38" spans="2:14" x14ac:dyDescent="0.25">
      <c r="B38" s="182" t="s">
        <v>80</v>
      </c>
      <c r="C38" s="183"/>
      <c r="D38" s="183"/>
      <c r="E38" s="183"/>
      <c r="F38" s="184"/>
      <c r="G38" s="183"/>
      <c r="H38" s="183"/>
      <c r="I38" s="183"/>
      <c r="J38" s="185"/>
      <c r="K38" s="183"/>
      <c r="L38" s="29"/>
      <c r="M38" s="29"/>
      <c r="N38" s="29"/>
    </row>
    <row r="39" spans="2:14" x14ac:dyDescent="0.25">
      <c r="B39" s="182" t="s">
        <v>81</v>
      </c>
      <c r="C39" s="183"/>
      <c r="D39" s="183"/>
      <c r="E39" s="183"/>
      <c r="F39" s="184"/>
      <c r="G39" s="183"/>
      <c r="H39" s="183"/>
      <c r="I39" s="183"/>
      <c r="J39" s="185"/>
      <c r="K39" s="183"/>
      <c r="L39" s="29"/>
      <c r="M39" s="29"/>
      <c r="N39" s="29"/>
    </row>
    <row r="40" spans="2:14" x14ac:dyDescent="0.25">
      <c r="B40" s="182" t="s">
        <v>82</v>
      </c>
      <c r="C40" s="183"/>
      <c r="D40" s="183"/>
      <c r="E40" s="183"/>
      <c r="F40" s="184"/>
      <c r="G40" s="183"/>
      <c r="H40" s="183"/>
      <c r="I40" s="183"/>
      <c r="J40" s="185"/>
      <c r="K40" s="183"/>
      <c r="L40" s="29"/>
      <c r="M40" s="29"/>
      <c r="N40" s="29"/>
    </row>
    <row r="41" spans="2:14" ht="15.75" thickBot="1" x14ac:dyDescent="0.3">
      <c r="B41" s="182" t="s">
        <v>83</v>
      </c>
      <c r="C41" s="183"/>
      <c r="D41" s="183"/>
      <c r="E41" s="183"/>
      <c r="F41" s="184"/>
      <c r="G41" s="379"/>
      <c r="H41" s="379"/>
      <c r="I41" s="379"/>
      <c r="J41" s="185"/>
      <c r="K41" s="183"/>
      <c r="L41" s="29"/>
      <c r="M41" s="29"/>
      <c r="N41" s="29"/>
    </row>
    <row r="42" spans="2:14" x14ac:dyDescent="0.25">
      <c r="B42" s="182"/>
      <c r="C42" s="183"/>
      <c r="D42" s="183"/>
      <c r="E42" s="183"/>
      <c r="F42" s="184"/>
      <c r="G42" s="377" t="s">
        <v>237</v>
      </c>
      <c r="H42" s="377"/>
      <c r="I42" s="377"/>
      <c r="J42" s="185"/>
      <c r="K42" s="183"/>
      <c r="L42" s="29"/>
      <c r="M42" s="29"/>
      <c r="N42" s="29"/>
    </row>
    <row r="43" spans="2:14" x14ac:dyDescent="0.25">
      <c r="B43" s="182"/>
      <c r="C43" s="183"/>
      <c r="D43" s="183"/>
      <c r="E43" s="183"/>
      <c r="F43" s="184"/>
      <c r="G43" s="373" t="s">
        <v>84</v>
      </c>
      <c r="H43" s="373"/>
      <c r="I43" s="373"/>
      <c r="J43" s="185"/>
      <c r="K43" s="183"/>
      <c r="L43" s="29"/>
      <c r="M43" s="29"/>
      <c r="N43" s="29"/>
    </row>
    <row r="44" spans="2:14" x14ac:dyDescent="0.25">
      <c r="B44" s="182"/>
      <c r="C44" s="183"/>
      <c r="D44" s="183"/>
      <c r="E44" s="183"/>
      <c r="F44" s="184"/>
      <c r="G44" s="373" t="s">
        <v>85</v>
      </c>
      <c r="H44" s="373"/>
      <c r="I44" s="373"/>
      <c r="J44" s="185"/>
      <c r="K44" s="183"/>
      <c r="L44" s="29"/>
      <c r="M44" s="29"/>
      <c r="N44" s="29"/>
    </row>
    <row r="45" spans="2:14" ht="15.75" thickBot="1" x14ac:dyDescent="0.3">
      <c r="B45" s="197"/>
      <c r="C45" s="198"/>
      <c r="D45" s="198"/>
      <c r="E45" s="198"/>
      <c r="F45" s="199"/>
      <c r="G45" s="198"/>
      <c r="H45" s="198"/>
      <c r="I45" s="198"/>
      <c r="J45" s="200"/>
      <c r="K45" s="183"/>
      <c r="L45" s="29"/>
      <c r="M45" s="29"/>
      <c r="N45" s="29"/>
    </row>
  </sheetData>
  <mergeCells count="23">
    <mergeCell ref="G44:I44"/>
    <mergeCell ref="O3:T6"/>
    <mergeCell ref="B26:C26"/>
    <mergeCell ref="B27:C27"/>
    <mergeCell ref="B28:D28"/>
    <mergeCell ref="G42:I42"/>
    <mergeCell ref="G43:I43"/>
    <mergeCell ref="D3:G6"/>
    <mergeCell ref="G41:I41"/>
    <mergeCell ref="G26:J26"/>
    <mergeCell ref="I11:J11"/>
    <mergeCell ref="B13:I13"/>
    <mergeCell ref="B14:B15"/>
    <mergeCell ref="C14:C15"/>
    <mergeCell ref="D14:D15"/>
    <mergeCell ref="E14:E15"/>
    <mergeCell ref="C24:D24"/>
    <mergeCell ref="C25:D25"/>
    <mergeCell ref="F14:F15"/>
    <mergeCell ref="G14:G15"/>
    <mergeCell ref="H14:J14"/>
    <mergeCell ref="C22:D22"/>
    <mergeCell ref="C23:D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view="pageBreakPreview" zoomScale="115" zoomScaleNormal="100" zoomScaleSheetLayoutView="115" workbookViewId="0">
      <selection activeCell="J10" sqref="J10"/>
    </sheetView>
  </sheetViews>
  <sheetFormatPr defaultRowHeight="15" x14ac:dyDescent="0.25"/>
  <cols>
    <col min="1" max="1" width="5.5703125" customWidth="1"/>
    <col min="2" max="2" width="7.42578125" customWidth="1"/>
    <col min="3" max="3" width="11.140625" customWidth="1"/>
    <col min="4" max="4" width="26.85546875" customWidth="1"/>
    <col min="5" max="5" width="5.42578125" customWidth="1"/>
    <col min="6" max="6" width="17" customWidth="1"/>
    <col min="7" max="7" width="17.28515625" customWidth="1"/>
    <col min="8" max="8" width="16.85546875" customWidth="1"/>
    <col min="9" max="9" width="19.7109375" bestFit="1" customWidth="1"/>
    <col min="10" max="10" width="15.42578125" customWidth="1"/>
  </cols>
  <sheetData>
    <row r="1" spans="2:18" ht="15.75" thickBot="1" x14ac:dyDescent="0.3"/>
    <row r="2" spans="2:18" x14ac:dyDescent="0.25">
      <c r="B2" s="230"/>
      <c r="C2" s="231"/>
      <c r="D2" s="231"/>
      <c r="E2" s="231"/>
      <c r="F2" s="231"/>
      <c r="G2" s="231"/>
      <c r="H2" s="231"/>
      <c r="I2" s="231"/>
      <c r="J2" s="232"/>
    </row>
    <row r="3" spans="2:18" x14ac:dyDescent="0.25">
      <c r="B3" s="233"/>
      <c r="C3" s="177"/>
      <c r="D3" s="177"/>
      <c r="E3" s="177"/>
      <c r="F3" s="177"/>
      <c r="G3" s="177"/>
      <c r="H3" s="177"/>
      <c r="I3" s="177"/>
      <c r="J3" s="234"/>
    </row>
    <row r="4" spans="2:18" x14ac:dyDescent="0.25">
      <c r="B4" s="233"/>
      <c r="C4" s="177"/>
      <c r="D4" s="177"/>
      <c r="E4" s="177"/>
      <c r="F4" s="177"/>
      <c r="G4" s="177"/>
      <c r="H4" s="177"/>
      <c r="I4" s="177"/>
      <c r="J4" s="234"/>
      <c r="M4" s="326" t="s">
        <v>224</v>
      </c>
      <c r="N4" s="326"/>
      <c r="O4" s="326"/>
      <c r="P4" s="326"/>
      <c r="Q4" s="326"/>
      <c r="R4" s="326"/>
    </row>
    <row r="5" spans="2:18" x14ac:dyDescent="0.25">
      <c r="B5" s="233"/>
      <c r="C5" s="177"/>
      <c r="D5" s="177"/>
      <c r="E5" s="177"/>
      <c r="F5" s="177"/>
      <c r="G5" s="177"/>
      <c r="H5" s="177"/>
      <c r="I5" s="177"/>
      <c r="J5" s="234"/>
      <c r="M5" s="326"/>
      <c r="N5" s="326"/>
      <c r="O5" s="326"/>
      <c r="P5" s="326"/>
      <c r="Q5" s="326"/>
      <c r="R5" s="326"/>
    </row>
    <row r="6" spans="2:18" ht="36" customHeight="1" x14ac:dyDescent="0.25">
      <c r="B6" s="390" t="s">
        <v>151</v>
      </c>
      <c r="C6" s="391"/>
      <c r="D6" s="391"/>
      <c r="E6" s="391"/>
      <c r="F6" s="391"/>
      <c r="G6" s="391"/>
      <c r="H6" s="391"/>
      <c r="I6" s="391"/>
      <c r="J6" s="392"/>
      <c r="M6" s="326"/>
      <c r="N6" s="326"/>
      <c r="O6" s="326"/>
      <c r="P6" s="326"/>
      <c r="Q6" s="326"/>
      <c r="R6" s="326"/>
    </row>
    <row r="7" spans="2:18" x14ac:dyDescent="0.25">
      <c r="B7" s="233"/>
      <c r="C7" s="412" t="s">
        <v>134</v>
      </c>
      <c r="D7" s="412"/>
      <c r="E7" s="412"/>
      <c r="F7" s="412"/>
      <c r="G7" s="412"/>
      <c r="H7" s="412"/>
      <c r="I7" s="412"/>
      <c r="J7" s="413"/>
      <c r="M7" s="326"/>
      <c r="N7" s="326"/>
      <c r="O7" s="326"/>
      <c r="P7" s="326"/>
      <c r="Q7" s="326"/>
      <c r="R7" s="326"/>
    </row>
    <row r="8" spans="2:18" x14ac:dyDescent="0.25">
      <c r="B8" s="233"/>
      <c r="C8" s="412" t="s">
        <v>133</v>
      </c>
      <c r="D8" s="412"/>
      <c r="E8" s="412"/>
      <c r="F8" s="412"/>
      <c r="G8" s="412"/>
      <c r="H8" s="412"/>
      <c r="I8" s="412"/>
      <c r="J8" s="413"/>
    </row>
    <row r="9" spans="2:18" x14ac:dyDescent="0.25">
      <c r="B9" s="233"/>
      <c r="C9" s="144" t="s">
        <v>135</v>
      </c>
      <c r="D9" s="177"/>
      <c r="E9" s="144"/>
      <c r="F9" s="229" t="s">
        <v>236</v>
      </c>
      <c r="H9" s="137"/>
      <c r="I9" s="147" t="s">
        <v>138</v>
      </c>
      <c r="J9" s="314" t="s">
        <v>238</v>
      </c>
    </row>
    <row r="10" spans="2:18" x14ac:dyDescent="0.25">
      <c r="B10" s="233"/>
      <c r="C10" s="145" t="s">
        <v>136</v>
      </c>
      <c r="D10" s="137"/>
      <c r="E10" s="313" t="s">
        <v>237</v>
      </c>
      <c r="F10" s="177"/>
      <c r="G10" s="137"/>
      <c r="H10" s="145" t="s">
        <v>137</v>
      </c>
      <c r="I10" s="308" t="s">
        <v>239</v>
      </c>
      <c r="J10" s="235"/>
    </row>
    <row r="11" spans="2:18" x14ac:dyDescent="0.25">
      <c r="B11" s="233"/>
      <c r="C11" s="254" t="s">
        <v>235</v>
      </c>
      <c r="D11" s="253"/>
      <c r="E11" s="177"/>
      <c r="F11" s="177"/>
      <c r="G11" s="177"/>
      <c r="H11" s="177"/>
      <c r="I11" s="409" t="s">
        <v>129</v>
      </c>
      <c r="J11" s="410"/>
    </row>
    <row r="12" spans="2:18" ht="15" customHeight="1" x14ac:dyDescent="0.25">
      <c r="B12" s="398"/>
      <c r="C12" s="399"/>
      <c r="D12" s="399"/>
      <c r="E12" s="399"/>
      <c r="F12" s="399"/>
      <c r="G12" s="399"/>
      <c r="H12" s="399"/>
      <c r="I12" s="399"/>
      <c r="J12" s="400"/>
    </row>
    <row r="13" spans="2:18" ht="15.75" x14ac:dyDescent="0.25">
      <c r="B13" s="236"/>
      <c r="C13" s="125"/>
      <c r="D13" s="148"/>
      <c r="E13" s="149"/>
      <c r="F13" s="149"/>
      <c r="G13" s="149"/>
      <c r="H13" s="149"/>
      <c r="I13" s="149"/>
      <c r="J13" s="237"/>
    </row>
    <row r="14" spans="2:18" ht="15.75" x14ac:dyDescent="0.25">
      <c r="B14" s="411" t="s">
        <v>0</v>
      </c>
      <c r="C14" s="401" t="s">
        <v>1</v>
      </c>
      <c r="D14" s="401"/>
      <c r="E14" s="401"/>
      <c r="F14" s="401" t="s">
        <v>122</v>
      </c>
      <c r="G14" s="401"/>
      <c r="H14" s="401"/>
      <c r="I14" s="401" t="s">
        <v>123</v>
      </c>
      <c r="J14" s="408" t="s">
        <v>24</v>
      </c>
    </row>
    <row r="15" spans="2:18" ht="15.75" x14ac:dyDescent="0.25">
      <c r="B15" s="411"/>
      <c r="C15" s="401"/>
      <c r="D15" s="401"/>
      <c r="E15" s="401"/>
      <c r="F15" s="162" t="s">
        <v>124</v>
      </c>
      <c r="G15" s="162" t="s">
        <v>125</v>
      </c>
      <c r="H15" s="162" t="s">
        <v>97</v>
      </c>
      <c r="I15" s="401"/>
      <c r="J15" s="408"/>
    </row>
    <row r="16" spans="2:18" ht="15.75" x14ac:dyDescent="0.25">
      <c r="B16" s="238">
        <v>1</v>
      </c>
      <c r="C16" s="402" t="s">
        <v>11</v>
      </c>
      <c r="D16" s="403"/>
      <c r="E16" s="404"/>
      <c r="F16" s="142">
        <f>PLANILHA_SINTÉTICA!M14</f>
        <v>88320.932600000015</v>
      </c>
      <c r="G16" s="142">
        <f>PLANILHA_SINTÉTICA!L14</f>
        <v>24851.100737000004</v>
      </c>
      <c r="H16" s="126">
        <f>PLANILHA_SINTÉTICA!N14</f>
        <v>113172.02599999998</v>
      </c>
      <c r="I16" s="126">
        <f>H16*1.25</f>
        <v>141465.03249999997</v>
      </c>
      <c r="J16" s="239">
        <f>F20</f>
        <v>0.74800189161530628</v>
      </c>
    </row>
    <row r="17" spans="2:10" ht="15.75" x14ac:dyDescent="0.25">
      <c r="B17" s="240">
        <v>2</v>
      </c>
      <c r="C17" s="405" t="s">
        <v>12</v>
      </c>
      <c r="D17" s="406"/>
      <c r="E17" s="407"/>
      <c r="F17" s="142">
        <f>PLANILHA_SINTÉTICA!M20</f>
        <v>41740.817999999999</v>
      </c>
      <c r="G17" s="142">
        <f>PLANILHA_SINTÉTICA!L20</f>
        <v>18965.907999999999</v>
      </c>
      <c r="H17" s="126">
        <f>PLANILHA_SINTÉTICA!N20</f>
        <v>60706.879999999997</v>
      </c>
      <c r="I17" s="126">
        <f>H17*1.25</f>
        <v>75883.599999999991</v>
      </c>
      <c r="J17" s="239">
        <f>G20</f>
        <v>0.25199726490687724</v>
      </c>
    </row>
    <row r="18" spans="2:10" ht="15.75" x14ac:dyDescent="0.25">
      <c r="B18" s="241"/>
      <c r="C18" s="127"/>
      <c r="D18" s="127"/>
      <c r="E18" s="127"/>
      <c r="F18" s="127"/>
      <c r="G18" s="127"/>
      <c r="H18" s="128"/>
      <c r="I18" s="128"/>
      <c r="J18" s="242"/>
    </row>
    <row r="19" spans="2:10" ht="17.25" x14ac:dyDescent="0.25">
      <c r="B19" s="243" t="s">
        <v>126</v>
      </c>
      <c r="C19" s="129"/>
      <c r="D19" s="129"/>
      <c r="E19" s="129"/>
      <c r="F19" s="143">
        <f>F16+F17</f>
        <v>130061.75060000001</v>
      </c>
      <c r="G19" s="143">
        <f>G16+G17</f>
        <v>43817.008737000004</v>
      </c>
      <c r="H19" s="139">
        <f>SUM(H16:H17)</f>
        <v>173878.90599999999</v>
      </c>
      <c r="I19" s="130">
        <f>H19*1.25</f>
        <v>217348.63249999998</v>
      </c>
      <c r="J19" s="244">
        <f>SUM(J16:J17)</f>
        <v>0.99999915652218352</v>
      </c>
    </row>
    <row r="20" spans="2:10" ht="15.75" x14ac:dyDescent="0.25">
      <c r="B20" s="245" t="s">
        <v>127</v>
      </c>
      <c r="C20" s="132"/>
      <c r="D20" s="132"/>
      <c r="E20" s="132"/>
      <c r="F20" s="141">
        <f>F19/H19</f>
        <v>0.74800189161530628</v>
      </c>
      <c r="G20" s="141">
        <f>G19/H19</f>
        <v>0.25199726490687724</v>
      </c>
      <c r="H20" s="140">
        <v>1</v>
      </c>
      <c r="I20" s="133" t="s">
        <v>128</v>
      </c>
      <c r="J20" s="246" t="s">
        <v>128</v>
      </c>
    </row>
    <row r="21" spans="2:10" ht="15.75" x14ac:dyDescent="0.25">
      <c r="B21" s="395"/>
      <c r="C21" s="396"/>
      <c r="D21" s="396"/>
      <c r="E21" s="396"/>
      <c r="F21" s="396"/>
      <c r="G21" s="396"/>
      <c r="H21" s="396"/>
      <c r="I21" s="396"/>
      <c r="J21" s="397"/>
    </row>
    <row r="22" spans="2:10" ht="15.75" x14ac:dyDescent="0.25">
      <c r="B22" s="393" t="s">
        <v>243</v>
      </c>
      <c r="C22" s="394"/>
      <c r="D22" s="394"/>
      <c r="E22" s="134" t="str">
        <f>IF('[1]FOLHA FECHAMENTO'!E30&lt;&gt;"",'[1]FOLHA FECHAMENTO'!E30," ")</f>
        <v xml:space="preserve"> </v>
      </c>
      <c r="F22" s="138"/>
      <c r="G22" s="138"/>
      <c r="H22" s="135"/>
      <c r="I22" s="135"/>
      <c r="J22" s="247"/>
    </row>
    <row r="23" spans="2:10" ht="15.75" x14ac:dyDescent="0.25">
      <c r="B23" s="248"/>
      <c r="C23" s="131"/>
      <c r="D23" s="131"/>
      <c r="E23" s="131"/>
      <c r="F23" s="131"/>
      <c r="G23" s="131"/>
      <c r="H23" s="131"/>
      <c r="I23" s="131"/>
      <c r="J23" s="249"/>
    </row>
    <row r="24" spans="2:10" ht="16.5" thickBot="1" x14ac:dyDescent="0.3">
      <c r="B24" s="250"/>
      <c r="C24" s="251"/>
      <c r="D24" s="251"/>
      <c r="E24" s="251"/>
      <c r="F24" s="251"/>
      <c r="G24" s="251"/>
      <c r="H24" s="251"/>
      <c r="I24" s="251"/>
      <c r="J24" s="252"/>
    </row>
    <row r="25" spans="2:10" ht="15.75" x14ac:dyDescent="0.25">
      <c r="B25" s="152"/>
      <c r="C25" s="152"/>
      <c r="D25" s="152"/>
      <c r="E25" s="152"/>
      <c r="F25" s="152"/>
      <c r="G25" s="152"/>
      <c r="H25" s="152"/>
      <c r="I25" s="152"/>
      <c r="J25" s="152"/>
    </row>
    <row r="26" spans="2:10" ht="15.75" x14ac:dyDescent="0.25">
      <c r="B26" s="153"/>
      <c r="C26" s="152"/>
      <c r="D26" s="154"/>
      <c r="E26" s="152"/>
      <c r="F26" s="152"/>
      <c r="G26" s="152"/>
      <c r="H26" s="152"/>
      <c r="I26" s="152"/>
      <c r="J26" s="152"/>
    </row>
    <row r="27" spans="2:10" ht="15.75" x14ac:dyDescent="0.25">
      <c r="B27" s="155"/>
      <c r="C27" s="154"/>
      <c r="D27" s="156"/>
      <c r="E27" s="154"/>
      <c r="F27" s="154"/>
      <c r="G27" s="154"/>
      <c r="H27" s="255"/>
      <c r="I27" s="152"/>
      <c r="J27" s="152"/>
    </row>
    <row r="28" spans="2:10" ht="15.75" x14ac:dyDescent="0.25">
      <c r="B28" s="152"/>
      <c r="C28" s="152"/>
      <c r="D28" s="156"/>
      <c r="E28" s="157"/>
      <c r="F28" s="157"/>
      <c r="G28" s="157"/>
      <c r="H28" s="152"/>
      <c r="I28" s="152"/>
      <c r="J28" s="152"/>
    </row>
    <row r="29" spans="2:10" ht="15.75" x14ac:dyDescent="0.25">
      <c r="B29" s="152"/>
      <c r="C29" s="152"/>
      <c r="D29" s="158"/>
      <c r="E29" s="159"/>
      <c r="F29" s="159"/>
      <c r="G29" s="159"/>
      <c r="H29" s="152"/>
      <c r="I29" s="152"/>
      <c r="J29" s="152"/>
    </row>
    <row r="30" spans="2:10" ht="15.75" x14ac:dyDescent="0.25">
      <c r="B30" s="152"/>
      <c r="C30" s="136"/>
      <c r="D30" s="152"/>
      <c r="E30" s="152"/>
      <c r="F30" s="152"/>
      <c r="G30" s="152"/>
      <c r="H30" s="152"/>
      <c r="I30" s="152"/>
      <c r="J30" s="152"/>
    </row>
    <row r="31" spans="2:10" x14ac:dyDescent="0.25">
      <c r="B31" s="156"/>
      <c r="C31" s="136"/>
      <c r="D31" s="156"/>
      <c r="E31" s="156"/>
      <c r="F31" s="156"/>
      <c r="G31" s="156"/>
      <c r="H31" s="156"/>
      <c r="I31" s="156"/>
      <c r="J31" s="156"/>
    </row>
    <row r="32" spans="2:10" x14ac:dyDescent="0.25">
      <c r="C32" s="136"/>
    </row>
  </sheetData>
  <mergeCells count="15">
    <mergeCell ref="M4:R7"/>
    <mergeCell ref="B6:J6"/>
    <mergeCell ref="B22:D22"/>
    <mergeCell ref="B21:J21"/>
    <mergeCell ref="B12:J12"/>
    <mergeCell ref="F14:H14"/>
    <mergeCell ref="C16:E16"/>
    <mergeCell ref="C17:E17"/>
    <mergeCell ref="J14:J15"/>
    <mergeCell ref="I11:J11"/>
    <mergeCell ref="B14:B15"/>
    <mergeCell ref="C14:E15"/>
    <mergeCell ref="I14:I15"/>
    <mergeCell ref="C7:J7"/>
    <mergeCell ref="C8:J8"/>
  </mergeCells>
  <conditionalFormatting sqref="J19">
    <cfRule type="cellIs" dxfId="7" priority="1" operator="greaterThan">
      <formula>1</formula>
    </cfRule>
    <cfRule type="cellIs" dxfId="6" priority="2" operator="lessThan">
      <formula>1</formula>
    </cfRule>
  </conditionalFormatting>
  <conditionalFormatting sqref="B22">
    <cfRule type="cellIs" dxfId="5" priority="3" operator="equal">
      <formula>"PREENCHER PRAZO NA FOLHA DE FECHAMENTO!"</formula>
    </cfRule>
  </conditionalFormatting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view="pageBreakPreview" topLeftCell="A4" zoomScaleNormal="85" zoomScaleSheetLayoutView="100" zoomScalePageLayoutView="70" workbookViewId="0">
      <selection activeCell="I31" sqref="I31"/>
    </sheetView>
  </sheetViews>
  <sheetFormatPr defaultRowHeight="15" x14ac:dyDescent="0.25"/>
  <cols>
    <col min="1" max="1" width="6" customWidth="1"/>
    <col min="2" max="2" width="9.140625" style="23"/>
    <col min="3" max="3" width="86.7109375" customWidth="1"/>
    <col min="4" max="4" width="11" customWidth="1"/>
    <col min="5" max="5" width="14.42578125" customWidth="1"/>
    <col min="6" max="6" width="11" customWidth="1"/>
    <col min="7" max="7" width="9.85546875" customWidth="1"/>
    <col min="8" max="8" width="13.5703125" style="20" customWidth="1"/>
    <col min="9" max="9" width="13.7109375" style="20" customWidth="1"/>
    <col min="10" max="10" width="14.140625" style="20" customWidth="1"/>
    <col min="11" max="11" width="16.140625" style="20" customWidth="1"/>
    <col min="12" max="12" width="15.85546875" style="20" customWidth="1"/>
    <col min="13" max="13" width="16.85546875" style="20" customWidth="1"/>
    <col min="14" max="14" width="16.140625" customWidth="1"/>
    <col min="15" max="15" width="13.28515625" customWidth="1"/>
    <col min="16" max="16" width="13.28515625" bestFit="1" customWidth="1"/>
    <col min="17" max="17" width="14.28515625" bestFit="1" customWidth="1"/>
  </cols>
  <sheetData>
    <row r="1" spans="2:23" ht="15.75" thickBot="1" x14ac:dyDescent="0.3"/>
    <row r="2" spans="2:23" x14ac:dyDescent="0.25">
      <c r="B2" s="256"/>
      <c r="C2" s="231"/>
      <c r="D2" s="231"/>
      <c r="E2" s="231"/>
      <c r="F2" s="231"/>
      <c r="G2" s="231"/>
      <c r="H2" s="257"/>
      <c r="I2" s="257"/>
      <c r="J2" s="257"/>
      <c r="K2" s="257"/>
      <c r="L2" s="257"/>
      <c r="M2" s="257"/>
      <c r="N2" s="232"/>
    </row>
    <row r="3" spans="2:23" x14ac:dyDescent="0.25">
      <c r="B3" s="258"/>
      <c r="C3" s="177"/>
      <c r="D3" s="177"/>
      <c r="E3" s="177"/>
      <c r="F3" s="177"/>
      <c r="G3" s="177"/>
      <c r="H3" s="259"/>
      <c r="I3" s="259"/>
      <c r="J3" s="259"/>
      <c r="K3" s="259"/>
      <c r="L3" s="259"/>
      <c r="M3" s="259"/>
      <c r="N3" s="234"/>
    </row>
    <row r="4" spans="2:23" x14ac:dyDescent="0.25">
      <c r="B4" s="258"/>
      <c r="C4" s="177"/>
      <c r="D4" s="177"/>
      <c r="E4" s="177"/>
      <c r="F4" s="177"/>
      <c r="G4" s="177"/>
      <c r="H4" s="259"/>
      <c r="I4" s="259"/>
      <c r="J4" s="259"/>
      <c r="K4" s="259"/>
      <c r="L4" s="259"/>
      <c r="M4" s="259"/>
      <c r="N4" s="234"/>
    </row>
    <row r="5" spans="2:23" x14ac:dyDescent="0.25">
      <c r="B5" s="258"/>
      <c r="C5" s="317" t="s">
        <v>132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234"/>
    </row>
    <row r="6" spans="2:23" x14ac:dyDescent="0.25">
      <c r="B6" s="258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34"/>
    </row>
    <row r="7" spans="2:23" x14ac:dyDescent="0.25">
      <c r="B7" s="258"/>
      <c r="C7" s="412" t="s">
        <v>134</v>
      </c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234"/>
    </row>
    <row r="8" spans="2:23" ht="15.75" customHeight="1" x14ac:dyDescent="0.25">
      <c r="B8" s="258"/>
      <c r="C8" s="412" t="s">
        <v>133</v>
      </c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234"/>
      <c r="R8" s="326" t="s">
        <v>227</v>
      </c>
      <c r="S8" s="326"/>
      <c r="T8" s="326"/>
      <c r="U8" s="326"/>
      <c r="V8" s="326"/>
      <c r="W8" s="326"/>
    </row>
    <row r="9" spans="2:23" ht="15.75" customHeight="1" x14ac:dyDescent="0.25">
      <c r="B9" s="261"/>
      <c r="C9" s="144" t="s">
        <v>135</v>
      </c>
      <c r="E9" s="229" t="s">
        <v>236</v>
      </c>
      <c r="F9" s="144"/>
      <c r="G9" s="137"/>
      <c r="H9" s="137"/>
      <c r="I9" s="137"/>
      <c r="J9" s="137"/>
      <c r="K9" s="145" t="s">
        <v>138</v>
      </c>
      <c r="L9" s="307" t="s">
        <v>238</v>
      </c>
      <c r="M9" s="137"/>
      <c r="N9" s="235"/>
      <c r="R9" s="326"/>
      <c r="S9" s="326"/>
      <c r="T9" s="326"/>
      <c r="U9" s="326"/>
      <c r="V9" s="326"/>
      <c r="W9" s="326"/>
    </row>
    <row r="10" spans="2:23" ht="15" customHeight="1" x14ac:dyDescent="0.25">
      <c r="B10" s="261"/>
      <c r="C10" s="229" t="s">
        <v>235</v>
      </c>
      <c r="D10" s="137"/>
      <c r="E10" s="145" t="s">
        <v>136</v>
      </c>
      <c r="F10" s="177"/>
      <c r="G10" s="306" t="s">
        <v>237</v>
      </c>
      <c r="I10" s="137"/>
      <c r="J10" s="137"/>
      <c r="K10" s="145" t="s">
        <v>137</v>
      </c>
      <c r="L10" s="308" t="s">
        <v>239</v>
      </c>
      <c r="M10" s="137"/>
      <c r="N10" s="235"/>
      <c r="R10" s="326"/>
      <c r="S10" s="326"/>
      <c r="T10" s="326"/>
      <c r="U10" s="326"/>
      <c r="V10" s="326"/>
      <c r="W10" s="326"/>
    </row>
    <row r="11" spans="2:23" ht="35.25" customHeight="1" x14ac:dyDescent="0.25">
      <c r="B11" s="261"/>
      <c r="C11" s="137"/>
      <c r="D11" s="137"/>
      <c r="E11" s="137"/>
      <c r="F11" s="137"/>
      <c r="G11" s="301"/>
      <c r="H11" s="137"/>
      <c r="I11" s="137"/>
      <c r="J11" s="137"/>
      <c r="K11" s="137"/>
      <c r="L11" s="137"/>
      <c r="M11" s="137"/>
      <c r="N11" s="235"/>
      <c r="R11" s="326"/>
      <c r="S11" s="326"/>
      <c r="T11" s="326"/>
      <c r="U11" s="326"/>
      <c r="V11" s="326"/>
      <c r="W11" s="326"/>
    </row>
    <row r="12" spans="2:23" ht="15" customHeight="1" x14ac:dyDescent="0.25">
      <c r="B12" s="416" t="s">
        <v>0</v>
      </c>
      <c r="C12" s="417" t="s">
        <v>1</v>
      </c>
      <c r="D12" s="320" t="s">
        <v>2</v>
      </c>
      <c r="E12" s="321"/>
      <c r="F12" s="322"/>
      <c r="G12" s="419" t="s">
        <v>3</v>
      </c>
      <c r="H12" s="422" t="s">
        <v>25</v>
      </c>
      <c r="I12" s="422" t="s">
        <v>125</v>
      </c>
      <c r="J12" s="422" t="s">
        <v>124</v>
      </c>
      <c r="K12" s="422" t="s">
        <v>130</v>
      </c>
      <c r="L12" s="422" t="s">
        <v>125</v>
      </c>
      <c r="M12" s="422" t="s">
        <v>124</v>
      </c>
      <c r="N12" s="421" t="s">
        <v>131</v>
      </c>
      <c r="O12" s="424"/>
    </row>
    <row r="13" spans="2:23" ht="15" customHeight="1" x14ac:dyDescent="0.25">
      <c r="B13" s="416"/>
      <c r="C13" s="418"/>
      <c r="D13" s="168" t="s">
        <v>4</v>
      </c>
      <c r="E13" s="167" t="s">
        <v>7</v>
      </c>
      <c r="F13" s="167" t="s">
        <v>22</v>
      </c>
      <c r="G13" s="420"/>
      <c r="H13" s="423"/>
      <c r="I13" s="423"/>
      <c r="J13" s="423"/>
      <c r="K13" s="423"/>
      <c r="L13" s="423"/>
      <c r="M13" s="423"/>
      <c r="N13" s="421"/>
      <c r="O13" s="424"/>
    </row>
    <row r="14" spans="2:23" x14ac:dyDescent="0.25">
      <c r="B14" s="262">
        <v>1</v>
      </c>
      <c r="C14" s="5" t="s">
        <v>11</v>
      </c>
      <c r="D14" s="4"/>
      <c r="E14" s="4"/>
      <c r="F14" s="4"/>
      <c r="G14" s="4"/>
      <c r="H14" s="17"/>
      <c r="I14" s="17"/>
      <c r="J14" s="17"/>
      <c r="K14" s="17"/>
      <c r="L14" s="25">
        <f>SUM(L15:L19)</f>
        <v>24851.100737000004</v>
      </c>
      <c r="M14" s="25">
        <f>SUM(M15:M19)</f>
        <v>88320.932600000015</v>
      </c>
      <c r="N14" s="25">
        <f>SUM(N15:N19)</f>
        <v>113172.02599999998</v>
      </c>
      <c r="O14" s="28"/>
    </row>
    <row r="15" spans="2:23" ht="28.5" x14ac:dyDescent="0.25">
      <c r="B15" s="263" t="str">
        <f>'PLANILHA REFERENCIA DETRAN PR'!A7</f>
        <v>1.1</v>
      </c>
      <c r="C15" s="7" t="str">
        <f>'PLANILHA REFERENCIA DETRAN PR'!B7</f>
        <v>Placa sinalização em chapa de aço nº18 galvanizada c/ película refletiva Tipo I A (prismática)</v>
      </c>
      <c r="D15" s="8" t="str">
        <f>'PLANILHA REFERENCIA DETRAN PR'!C7</f>
        <v>DERPR</v>
      </c>
      <c r="E15" s="8">
        <f>'PLANILHA REFERENCIA DETRAN PR'!D7</f>
        <v>820000</v>
      </c>
      <c r="F15" s="9">
        <f>'PLANILHA REFERENCIA DETRAN PR'!E7</f>
        <v>44774</v>
      </c>
      <c r="G15" s="8" t="str">
        <f>'PLANILHA REFERENCIA DETRAN PR'!F7</f>
        <v>M2</v>
      </c>
      <c r="H15" s="18">
        <v>52.49</v>
      </c>
      <c r="I15" s="16">
        <f>'PLANILHA REFERENCIA DETRAN PR'!G7</f>
        <v>203.68</v>
      </c>
      <c r="J15" s="16">
        <f>'PLANILHA REFERENCIA DETRAN PR'!H7</f>
        <v>463.74</v>
      </c>
      <c r="K15" s="16">
        <f>'PLANILHA REFERENCIA DETRAN PR'!I7</f>
        <v>667.42</v>
      </c>
      <c r="L15" s="16">
        <f>I15*H15</f>
        <v>10691.163200000001</v>
      </c>
      <c r="M15" s="16">
        <f>J15*H15</f>
        <v>24341.712600000003</v>
      </c>
      <c r="N15" s="264">
        <f>K15*H15</f>
        <v>35032.875800000002</v>
      </c>
      <c r="O15" s="28"/>
    </row>
    <row r="16" spans="2:23" x14ac:dyDescent="0.25">
      <c r="B16" s="263" t="str">
        <f>'PLANILHA REFERENCIA DETRAN PR'!A8</f>
        <v>1.2</v>
      </c>
      <c r="C16" s="7" t="str">
        <f>'PLANILHA REFERENCIA DETRAN PR'!B8</f>
        <v>Suporte metál.galv.fogo d=2,5" c/tampa e aletas antigiro h=3,00m</v>
      </c>
      <c r="D16" s="8" t="str">
        <f>'PLANILHA REFERENCIA DETRAN PR'!C8</f>
        <v>DERPR</v>
      </c>
      <c r="E16" s="8">
        <f>'PLANILHA REFERENCIA DETRAN PR'!D8</f>
        <v>821300</v>
      </c>
      <c r="F16" s="9">
        <f>'PLANILHA REFERENCIA DETRAN PR'!E8</f>
        <v>44774</v>
      </c>
      <c r="G16" s="8" t="str">
        <f>'PLANILHA REFERENCIA DETRAN PR'!F8</f>
        <v>ud</v>
      </c>
      <c r="H16" s="18">
        <v>174</v>
      </c>
      <c r="I16" s="16">
        <f>'PLANILHA REFERENCIA DETRAN PR'!G8</f>
        <v>74.430000000000007</v>
      </c>
      <c r="J16" s="16">
        <f>'PLANILHA REFERENCIA DETRAN PR'!H8</f>
        <v>338.22</v>
      </c>
      <c r="K16" s="16">
        <f>'PLANILHA REFERENCIA DETRAN PR'!I8</f>
        <v>412.65</v>
      </c>
      <c r="L16" s="16">
        <f t="shared" ref="L16:L19" si="0">I16*H16</f>
        <v>12950.820000000002</v>
      </c>
      <c r="M16" s="16">
        <f t="shared" ref="M16:M19" si="1">J16*H16</f>
        <v>58850.280000000006</v>
      </c>
      <c r="N16" s="264">
        <f t="shared" ref="N16:N19" si="2">K16*H16</f>
        <v>71801.099999999991</v>
      </c>
      <c r="O16" s="28"/>
    </row>
    <row r="17" spans="2:15" x14ac:dyDescent="0.25">
      <c r="B17" s="263" t="str">
        <f>'PLANILHA REFERENCIA DETRAN PR'!A9</f>
        <v>1.3</v>
      </c>
      <c r="C17" s="7" t="str">
        <f>'PLANILHA REFERENCIA DETRAN PR'!B9</f>
        <v>Suporte metál.galv.fogo d=2,5" c/tampa e aletas antigiro h=3,50m</v>
      </c>
      <c r="D17" s="8" t="str">
        <f>'PLANILHA REFERENCIA DETRAN PR'!C9</f>
        <v>DERPR</v>
      </c>
      <c r="E17" s="8">
        <f>'PLANILHA REFERENCIA DETRAN PR'!D9</f>
        <v>821350</v>
      </c>
      <c r="F17" s="9">
        <f>'PLANILHA REFERENCIA DETRAN PR'!E9</f>
        <v>44774</v>
      </c>
      <c r="G17" s="8" t="str">
        <f>'PLANILHA REFERENCIA DETRAN PR'!F9</f>
        <v>ud</v>
      </c>
      <c r="H17" s="18">
        <v>13</v>
      </c>
      <c r="I17" s="16">
        <f>'PLANILHA REFERENCIA DETRAN PR'!G9</f>
        <v>74.430000000000007</v>
      </c>
      <c r="J17" s="16">
        <f>'PLANILHA REFERENCIA DETRAN PR'!H9</f>
        <v>394.22</v>
      </c>
      <c r="K17" s="16">
        <f>'PLANILHA REFERENCIA DETRAN PR'!I9</f>
        <v>468.65</v>
      </c>
      <c r="L17" s="16">
        <f t="shared" si="0"/>
        <v>967.59000000000015</v>
      </c>
      <c r="M17" s="16">
        <f t="shared" si="1"/>
        <v>5124.8600000000006</v>
      </c>
      <c r="N17" s="264">
        <f t="shared" si="2"/>
        <v>6092.45</v>
      </c>
      <c r="O17" s="28"/>
    </row>
    <row r="18" spans="2:15" x14ac:dyDescent="0.25">
      <c r="B18" s="263" t="str">
        <f>'PLANILHA REFERENCIA DETRAN PR'!A23</f>
        <v>1.17</v>
      </c>
      <c r="C18" s="7" t="str">
        <f>'PLANILHA REFERENCIA DETRAN PR'!B23</f>
        <v>Retirada de poste simples de aço, diâmetro de 2" (desonerado)</v>
      </c>
      <c r="D18" s="8" t="str">
        <f>'PLANILHA REFERENCIA DETRAN PR'!C23</f>
        <v>SCO/RJ</v>
      </c>
      <c r="E18" s="8" t="str">
        <f>'PLANILHA REFERENCIA DETRAN PR'!D23</f>
        <v>ST 64.15.0200</v>
      </c>
      <c r="F18" s="9">
        <f>'PLANILHA REFERENCIA DETRAN PR'!E23</f>
        <v>44896</v>
      </c>
      <c r="G18" s="8" t="str">
        <f>'PLANILHA REFERENCIA DETRAN PR'!F23</f>
        <v>ud</v>
      </c>
      <c r="H18" s="18">
        <v>3</v>
      </c>
      <c r="I18" s="16">
        <f>'PLANILHA REFERENCIA DETRAN PR'!G23</f>
        <v>31.46</v>
      </c>
      <c r="J18" s="16">
        <f>'PLANILHA REFERENCIA DETRAN PR'!H23</f>
        <v>1.36</v>
      </c>
      <c r="K18" s="16">
        <f>'PLANILHA REFERENCIA DETRAN PR'!I23</f>
        <v>32.82</v>
      </c>
      <c r="L18" s="16">
        <f t="shared" si="0"/>
        <v>94.38</v>
      </c>
      <c r="M18" s="16">
        <f t="shared" si="1"/>
        <v>4.08</v>
      </c>
      <c r="N18" s="264">
        <f t="shared" si="2"/>
        <v>98.460000000000008</v>
      </c>
      <c r="O18" s="28"/>
    </row>
    <row r="19" spans="2:15" x14ac:dyDescent="0.25">
      <c r="B19" s="263" t="str">
        <f>'PLANILHA REFERENCIA DETRAN PR'!A25</f>
        <v>1.19</v>
      </c>
      <c r="C19" s="7" t="str">
        <f>'PLANILHA REFERENCIA DETRAN PR'!B25</f>
        <v>Remoção de placa de sinalização</v>
      </c>
      <c r="D19" s="8" t="str">
        <f>'PLANILHA REFERENCIA DETRAN PR'!C25</f>
        <v>DNIT</v>
      </c>
      <c r="E19" s="8">
        <f>'PLANILHA REFERENCIA DETRAN PR'!D25</f>
        <v>5213364</v>
      </c>
      <c r="F19" s="9">
        <f>'PLANILHA REFERENCIA DETRAN PR'!E25</f>
        <v>44743</v>
      </c>
      <c r="G19" s="8" t="str">
        <f>'PLANILHA REFERENCIA DETRAN PR'!F25</f>
        <v>M2</v>
      </c>
      <c r="H19" s="18">
        <v>6.67</v>
      </c>
      <c r="I19" s="16">
        <f>'PLANILHA REFERENCIA DETRAN PR'!G25</f>
        <v>22.0611</v>
      </c>
      <c r="J19" s="16">
        <f>'PLANILHA REFERENCIA DETRAN PR'!H25</f>
        <v>0</v>
      </c>
      <c r="K19" s="16">
        <f>'PLANILHA REFERENCIA DETRAN PR'!I25</f>
        <v>22.06</v>
      </c>
      <c r="L19" s="16">
        <f t="shared" si="0"/>
        <v>147.147537</v>
      </c>
      <c r="M19" s="16">
        <f t="shared" si="1"/>
        <v>0</v>
      </c>
      <c r="N19" s="264">
        <f t="shared" si="2"/>
        <v>147.14019999999999</v>
      </c>
      <c r="O19" s="28"/>
    </row>
    <row r="20" spans="2:15" x14ac:dyDescent="0.25">
      <c r="B20" s="262">
        <v>2</v>
      </c>
      <c r="C20" s="5" t="s">
        <v>12</v>
      </c>
      <c r="D20" s="146"/>
      <c r="E20" s="4"/>
      <c r="F20" s="4"/>
      <c r="G20" s="4"/>
      <c r="H20" s="17"/>
      <c r="I20" s="17"/>
      <c r="J20" s="17"/>
      <c r="K20" s="24"/>
      <c r="L20" s="25">
        <f>SUM(L21:L25)</f>
        <v>18965.907999999999</v>
      </c>
      <c r="M20" s="25">
        <f>SUM(M21:M25)</f>
        <v>41740.817999999999</v>
      </c>
      <c r="N20" s="25">
        <f>SUM(N21:N25)</f>
        <v>60706.879999999997</v>
      </c>
      <c r="O20" s="28"/>
    </row>
    <row r="21" spans="2:15" s="15" customFormat="1" x14ac:dyDescent="0.25">
      <c r="B21" s="263" t="str">
        <f>'PLANILHA REFERENCIA DETRAN PR'!A30</f>
        <v>2.2</v>
      </c>
      <c r="C21" s="7" t="str">
        <f>'PLANILHA REFERENCIA DETRAN PR'!B30</f>
        <v>Faixa de sinalização horizontal c/tinta resina acrílica base solvente</v>
      </c>
      <c r="D21" s="8" t="str">
        <f>'PLANILHA REFERENCIA DETRAN PR'!C30</f>
        <v>DERPR</v>
      </c>
      <c r="E21" s="8">
        <f>'PLANILHA REFERENCIA DETRAN PR'!D30</f>
        <v>822000</v>
      </c>
      <c r="F21" s="9">
        <f>'PLANILHA REFERENCIA DETRAN PR'!E30</f>
        <v>44774</v>
      </c>
      <c r="G21" s="8" t="str">
        <f>'PLANILHA REFERENCIA DETRAN PR'!F30</f>
        <v>M2</v>
      </c>
      <c r="H21" s="18">
        <v>1585</v>
      </c>
      <c r="I21" s="16">
        <f>'PLANILHA REFERENCIA DETRAN PR'!G30</f>
        <v>10.050000000000001</v>
      </c>
      <c r="J21" s="16">
        <f>'PLANILHA REFERENCIA DETRAN PR'!H30</f>
        <v>24.46</v>
      </c>
      <c r="K21" s="16">
        <f>'PLANILHA REFERENCIA DETRAN PR'!I30</f>
        <v>34.51</v>
      </c>
      <c r="L21" s="16">
        <f t="shared" ref="L21" si="3">I21*H21</f>
        <v>15929.250000000002</v>
      </c>
      <c r="M21" s="16">
        <f t="shared" ref="M21" si="4">J21*H21</f>
        <v>38769.1</v>
      </c>
      <c r="N21" s="264">
        <f t="shared" ref="N21" si="5">K21*H21</f>
        <v>54698.35</v>
      </c>
    </row>
    <row r="22" spans="2:15" s="15" customFormat="1" x14ac:dyDescent="0.25">
      <c r="B22" s="263" t="str">
        <f>'PLANILHA REFERENCIA DETRAN PR'!A31</f>
        <v>2.3</v>
      </c>
      <c r="C22" s="7" t="str">
        <f>'PLANILHA REFERENCIA DETRAN PR'!B31</f>
        <v>Faixa de sinalização horizontal - termoplástico por aspersão - e=1,5mm</v>
      </c>
      <c r="D22" s="8" t="str">
        <f>'PLANILHA REFERENCIA DETRAN PR'!C31</f>
        <v>DERPR</v>
      </c>
      <c r="E22" s="8">
        <f>'PLANILHA REFERENCIA DETRAN PR'!D31</f>
        <v>822350</v>
      </c>
      <c r="F22" s="9">
        <f>'PLANILHA REFERENCIA DETRAN PR'!E31</f>
        <v>44774</v>
      </c>
      <c r="G22" s="8" t="str">
        <f>'PLANILHA REFERENCIA DETRAN PR'!F31</f>
        <v>M2</v>
      </c>
      <c r="H22" s="18">
        <v>70</v>
      </c>
      <c r="I22" s="16">
        <f>'PLANILHA REFERENCIA DETRAN PR'!G31</f>
        <v>20.41</v>
      </c>
      <c r="J22" s="16">
        <f>'PLANILHA REFERENCIA DETRAN PR'!H31</f>
        <v>26.12</v>
      </c>
      <c r="K22" s="16">
        <f>'PLANILHA REFERENCIA DETRAN PR'!I31</f>
        <v>46.53</v>
      </c>
      <c r="L22" s="16">
        <f t="shared" ref="L22:L23" si="6">I22*H22</f>
        <v>1428.7</v>
      </c>
      <c r="M22" s="16">
        <f t="shared" ref="M22:M23" si="7">J22*H22</f>
        <v>1828.4</v>
      </c>
      <c r="N22" s="264">
        <f t="shared" ref="N22:N23" si="8">K22*H22</f>
        <v>3257.1</v>
      </c>
    </row>
    <row r="23" spans="2:15" s="15" customFormat="1" x14ac:dyDescent="0.25">
      <c r="B23" s="263" t="str">
        <f>'PLANILHA REFERENCIA DETRAN PR'!A37</f>
        <v>2.9</v>
      </c>
      <c r="C23" s="7" t="str">
        <f>'PLANILHA REFERENCIA DETRAN PR'!B37</f>
        <v>Remoção de sinalização horizontal por fresagem</v>
      </c>
      <c r="D23" s="8" t="str">
        <f>'PLANILHA REFERENCIA DETRAN PR'!C37</f>
        <v>DNIT</v>
      </c>
      <c r="E23" s="8">
        <f>'PLANILHA REFERENCIA DETRAN PR'!D37</f>
        <v>5213830</v>
      </c>
      <c r="F23" s="9">
        <f>'PLANILHA REFERENCIA DETRAN PR'!E37</f>
        <v>44743</v>
      </c>
      <c r="G23" s="8" t="str">
        <f>'PLANILHA REFERENCIA DETRAN PR'!F37</f>
        <v>M2</v>
      </c>
      <c r="H23" s="18">
        <v>55</v>
      </c>
      <c r="I23" s="16">
        <f>'PLANILHA REFERENCIA DETRAN PR'!G37</f>
        <v>1.2756000000000001</v>
      </c>
      <c r="J23" s="16">
        <f>'PLANILHA REFERENCIA DETRAN PR'!H37</f>
        <v>2.5916000000000001</v>
      </c>
      <c r="K23" s="16">
        <f>'PLANILHA REFERENCIA DETRAN PR'!I37</f>
        <v>3.87</v>
      </c>
      <c r="L23" s="16">
        <f t="shared" si="6"/>
        <v>70.158000000000001</v>
      </c>
      <c r="M23" s="16">
        <f t="shared" si="7"/>
        <v>142.53800000000001</v>
      </c>
      <c r="N23" s="264">
        <f t="shared" si="8"/>
        <v>212.85</v>
      </c>
    </row>
    <row r="24" spans="2:15" s="15" customFormat="1" x14ac:dyDescent="0.25">
      <c r="B24" s="263" t="str">
        <f>'PLANILHA REFERENCIA DETRAN PR'!A39</f>
        <v>2.11</v>
      </c>
      <c r="C24" s="7" t="str">
        <f>'PLANILHA REFERENCIA DETRAN PR'!B39</f>
        <v>Tacha refletiva monodirecional</v>
      </c>
      <c r="D24" s="8" t="str">
        <f>'PLANILHA REFERENCIA DETRAN PR'!C39</f>
        <v>DERPR</v>
      </c>
      <c r="E24" s="8">
        <f>'PLANILHA REFERENCIA DETRAN PR'!D39</f>
        <v>870000</v>
      </c>
      <c r="F24" s="9">
        <f>'PLANILHA REFERENCIA DETRAN PR'!E39</f>
        <v>44774</v>
      </c>
      <c r="G24" s="8" t="str">
        <f>'PLANILHA REFERENCIA DETRAN PR'!F39</f>
        <v>ud</v>
      </c>
      <c r="H24" s="18">
        <v>61</v>
      </c>
      <c r="I24" s="16">
        <f>'PLANILHA REFERENCIA DETRAN PR'!G39</f>
        <v>9.32</v>
      </c>
      <c r="J24" s="16">
        <f>'PLANILHA REFERENCIA DETRAN PR'!H39</f>
        <v>5.58</v>
      </c>
      <c r="K24" s="16">
        <f>'PLANILHA REFERENCIA DETRAN PR'!I39</f>
        <v>14.9</v>
      </c>
      <c r="L24" s="16">
        <f t="shared" ref="L24:L25" si="9">I24*H24</f>
        <v>568.52</v>
      </c>
      <c r="M24" s="16">
        <f t="shared" ref="M24:M25" si="10">J24*H24</f>
        <v>340.38</v>
      </c>
      <c r="N24" s="264">
        <f t="shared" ref="N24:N25" si="11">K24*H24</f>
        <v>908.9</v>
      </c>
    </row>
    <row r="25" spans="2:15" s="15" customFormat="1" x14ac:dyDescent="0.25">
      <c r="B25" s="263" t="str">
        <f>'PLANILHA REFERENCIA DETRAN PR'!A40</f>
        <v>2.12</v>
      </c>
      <c r="C25" s="7" t="str">
        <f>'PLANILHA REFERENCIA DETRAN PR'!B40</f>
        <v>Tacha refletiva bidirecional</v>
      </c>
      <c r="D25" s="8" t="str">
        <f>'PLANILHA REFERENCIA DETRAN PR'!C40</f>
        <v>DERPR</v>
      </c>
      <c r="E25" s="8">
        <f>'PLANILHA REFERENCIA DETRAN PR'!D40</f>
        <v>871000</v>
      </c>
      <c r="F25" s="9">
        <f>'PLANILHA REFERENCIA DETRAN PR'!E40</f>
        <v>44774</v>
      </c>
      <c r="G25" s="8" t="str">
        <f>'PLANILHA REFERENCIA DETRAN PR'!F40</f>
        <v>ud</v>
      </c>
      <c r="H25" s="18">
        <v>104</v>
      </c>
      <c r="I25" s="16">
        <f>'PLANILHA REFERENCIA DETRAN PR'!G40</f>
        <v>9.32</v>
      </c>
      <c r="J25" s="16">
        <f>'PLANILHA REFERENCIA DETRAN PR'!H40</f>
        <v>6.35</v>
      </c>
      <c r="K25" s="16">
        <f>'PLANILHA REFERENCIA DETRAN PR'!I40</f>
        <v>15.67</v>
      </c>
      <c r="L25" s="16">
        <f t="shared" si="9"/>
        <v>969.28</v>
      </c>
      <c r="M25" s="16">
        <f t="shared" si="10"/>
        <v>660.4</v>
      </c>
      <c r="N25" s="264">
        <f t="shared" si="11"/>
        <v>1629.68</v>
      </c>
    </row>
    <row r="26" spans="2:15" s="15" customFormat="1" x14ac:dyDescent="0.25">
      <c r="B26" s="265"/>
      <c r="C26" s="10"/>
      <c r="D26" s="11"/>
      <c r="E26" s="14"/>
      <c r="F26" s="13"/>
      <c r="G26" s="14"/>
      <c r="H26" s="19"/>
      <c r="I26" s="19"/>
      <c r="J26" s="19"/>
      <c r="K26" s="26"/>
      <c r="L26" s="26"/>
      <c r="M26" s="26"/>
      <c r="N26" s="266"/>
    </row>
    <row r="27" spans="2:15" s="15" customFormat="1" x14ac:dyDescent="0.25">
      <c r="B27" s="265"/>
      <c r="C27" s="10"/>
      <c r="D27" s="11"/>
      <c r="E27" s="14"/>
      <c r="F27" s="13"/>
      <c r="G27" s="14"/>
      <c r="H27" s="19"/>
      <c r="I27" s="19"/>
      <c r="J27" s="19"/>
      <c r="K27" s="26"/>
      <c r="L27" s="26"/>
      <c r="M27" s="26"/>
      <c r="N27" s="266"/>
    </row>
    <row r="28" spans="2:15" s="15" customFormat="1" x14ac:dyDescent="0.25">
      <c r="B28" s="265"/>
      <c r="C28" s="10"/>
      <c r="D28" s="11"/>
      <c r="E28" s="14"/>
      <c r="F28" s="13"/>
      <c r="G28" s="14"/>
      <c r="H28" s="425"/>
      <c r="I28" s="425"/>
      <c r="J28" s="425"/>
      <c r="K28" s="425"/>
      <c r="L28" s="426" t="s">
        <v>150</v>
      </c>
      <c r="M28" s="426"/>
      <c r="N28" s="267">
        <f>N14+N20</f>
        <v>173878.90599999999</v>
      </c>
    </row>
    <row r="29" spans="2:15" s="15" customFormat="1" x14ac:dyDescent="0.25">
      <c r="B29" s="265"/>
      <c r="C29" s="10"/>
      <c r="D29" s="11"/>
      <c r="E29" s="14"/>
      <c r="F29" s="13"/>
      <c r="G29" s="14"/>
      <c r="H29" s="415"/>
      <c r="I29" s="415"/>
      <c r="J29" s="415"/>
      <c r="K29" s="415"/>
      <c r="L29" s="427" t="s">
        <v>28</v>
      </c>
      <c r="M29" s="427"/>
      <c r="N29" s="267">
        <f>N28*0.25</f>
        <v>43469.726499999997</v>
      </c>
    </row>
    <row r="30" spans="2:15" x14ac:dyDescent="0.25">
      <c r="B30" s="268"/>
      <c r="C30" s="10"/>
      <c r="D30" s="11"/>
      <c r="E30" s="12"/>
      <c r="F30" s="13"/>
      <c r="G30" s="14"/>
      <c r="H30" s="415"/>
      <c r="I30" s="415"/>
      <c r="J30" s="415"/>
      <c r="K30" s="415"/>
      <c r="L30" s="414" t="s">
        <v>123</v>
      </c>
      <c r="M30" s="414"/>
      <c r="N30" s="269">
        <f>N28+N29</f>
        <v>217348.63249999998</v>
      </c>
      <c r="O30" s="15"/>
    </row>
    <row r="31" spans="2:15" x14ac:dyDescent="0.25">
      <c r="B31" s="268"/>
      <c r="C31" s="10"/>
      <c r="D31" s="11"/>
      <c r="E31" s="12"/>
      <c r="F31" s="13"/>
      <c r="G31" s="14"/>
      <c r="H31" s="259"/>
      <c r="I31" s="259"/>
      <c r="J31" s="259"/>
      <c r="K31" s="259"/>
      <c r="L31" s="259"/>
      <c r="M31" s="259"/>
      <c r="N31" s="234"/>
    </row>
    <row r="32" spans="2:15" ht="15.75" thickBot="1" x14ac:dyDescent="0.3">
      <c r="B32" s="270"/>
      <c r="C32" s="271"/>
      <c r="D32" s="271"/>
      <c r="E32" s="271"/>
      <c r="F32" s="271"/>
      <c r="G32" s="271"/>
      <c r="H32" s="272"/>
      <c r="I32" s="272"/>
      <c r="J32" s="272"/>
      <c r="K32" s="272"/>
      <c r="L32" s="272"/>
      <c r="M32" s="272"/>
      <c r="N32" s="273"/>
    </row>
    <row r="33" spans="1:14" x14ac:dyDescent="0.25">
      <c r="N33" t="s">
        <v>98</v>
      </c>
    </row>
    <row r="34" spans="1:14" ht="15" customHeight="1" x14ac:dyDescent="0.25">
      <c r="A34" s="23"/>
      <c r="B34"/>
      <c r="G34" s="20"/>
      <c r="M34"/>
      <c r="N34" s="23"/>
    </row>
    <row r="35" spans="1:14" ht="18.75" customHeight="1" x14ac:dyDescent="0.25">
      <c r="A35" s="23"/>
      <c r="B35"/>
      <c r="G35" s="20"/>
      <c r="M35"/>
      <c r="N35" s="23"/>
    </row>
    <row r="36" spans="1:14" x14ac:dyDescent="0.25">
      <c r="A36" s="23"/>
      <c r="B36"/>
      <c r="G36" s="20"/>
      <c r="M36"/>
      <c r="N36" s="23"/>
    </row>
    <row r="37" spans="1:14" x14ac:dyDescent="0.25">
      <c r="A37" s="23"/>
      <c r="B37"/>
      <c r="G37" s="20"/>
      <c r="M37"/>
      <c r="N37" s="23"/>
    </row>
    <row r="38" spans="1:14" x14ac:dyDescent="0.25">
      <c r="N38" s="3"/>
    </row>
    <row r="39" spans="1:14" x14ac:dyDescent="0.25">
      <c r="N39" s="3"/>
    </row>
    <row r="40" spans="1:14" x14ac:dyDescent="0.25">
      <c r="N40" s="3"/>
    </row>
    <row r="41" spans="1:14" x14ac:dyDescent="0.25">
      <c r="N41" s="3"/>
    </row>
    <row r="42" spans="1:14" x14ac:dyDescent="0.25">
      <c r="N42" s="3"/>
    </row>
    <row r="43" spans="1:14" x14ac:dyDescent="0.25">
      <c r="N43" s="3"/>
    </row>
    <row r="44" spans="1:14" x14ac:dyDescent="0.25">
      <c r="N44" s="3"/>
    </row>
    <row r="45" spans="1:14" x14ac:dyDescent="0.25">
      <c r="N45" s="3"/>
    </row>
    <row r="46" spans="1:14" x14ac:dyDescent="0.25">
      <c r="N46" s="3"/>
    </row>
    <row r="47" spans="1:14" x14ac:dyDescent="0.25">
      <c r="N47" s="3"/>
    </row>
    <row r="48" spans="1:14" x14ac:dyDescent="0.25">
      <c r="N48" s="3"/>
    </row>
    <row r="49" spans="14:14" x14ac:dyDescent="0.25">
      <c r="N49" s="3"/>
    </row>
    <row r="50" spans="14:14" x14ac:dyDescent="0.25">
      <c r="N50" s="3"/>
    </row>
    <row r="51" spans="14:14" x14ac:dyDescent="0.25">
      <c r="N51" s="3"/>
    </row>
    <row r="52" spans="14:14" x14ac:dyDescent="0.25">
      <c r="N52" s="3"/>
    </row>
    <row r="53" spans="14:14" x14ac:dyDescent="0.25">
      <c r="N53" s="3"/>
    </row>
    <row r="54" spans="14:14" x14ac:dyDescent="0.25">
      <c r="N54" s="3"/>
    </row>
    <row r="55" spans="14:14" x14ac:dyDescent="0.25">
      <c r="N55" s="3"/>
    </row>
    <row r="56" spans="14:14" x14ac:dyDescent="0.25">
      <c r="N56" s="3"/>
    </row>
    <row r="73" spans="3:14" ht="16.5" x14ac:dyDescent="0.25">
      <c r="C73" s="2"/>
      <c r="N73" s="1"/>
    </row>
    <row r="74" spans="3:14" x14ac:dyDescent="0.25">
      <c r="N74" s="1"/>
    </row>
    <row r="75" spans="3:14" x14ac:dyDescent="0.25">
      <c r="N75" s="1"/>
    </row>
    <row r="76" spans="3:14" x14ac:dyDescent="0.25">
      <c r="N76" s="1"/>
    </row>
    <row r="77" spans="3:14" x14ac:dyDescent="0.25">
      <c r="N77" s="1"/>
    </row>
    <row r="78" spans="3:14" x14ac:dyDescent="0.25">
      <c r="N78" s="1"/>
    </row>
    <row r="79" spans="3:14" x14ac:dyDescent="0.25">
      <c r="N79" s="1"/>
    </row>
    <row r="80" spans="3:14" x14ac:dyDescent="0.25">
      <c r="N80" s="1"/>
    </row>
    <row r="81" spans="14:14" x14ac:dyDescent="0.25">
      <c r="N81" s="1"/>
    </row>
    <row r="82" spans="14:14" x14ac:dyDescent="0.25">
      <c r="N82" s="1"/>
    </row>
    <row r="83" spans="14:14" x14ac:dyDescent="0.25">
      <c r="N83" s="1"/>
    </row>
    <row r="84" spans="14:14" x14ac:dyDescent="0.25">
      <c r="N84" s="1"/>
    </row>
    <row r="85" spans="14:14" x14ac:dyDescent="0.25">
      <c r="N85" s="1"/>
    </row>
    <row r="86" spans="14:14" x14ac:dyDescent="0.25">
      <c r="N86" s="1"/>
    </row>
    <row r="87" spans="14:14" x14ac:dyDescent="0.25">
      <c r="N87" s="1"/>
    </row>
    <row r="88" spans="14:14" x14ac:dyDescent="0.25">
      <c r="N88" s="1"/>
    </row>
    <row r="89" spans="14:14" x14ac:dyDescent="0.25">
      <c r="N89" s="1"/>
    </row>
    <row r="90" spans="14:14" x14ac:dyDescent="0.25">
      <c r="N90" s="1"/>
    </row>
    <row r="91" spans="14:14" x14ac:dyDescent="0.25">
      <c r="N91" s="1"/>
    </row>
    <row r="92" spans="14:14" x14ac:dyDescent="0.25">
      <c r="N92" s="1"/>
    </row>
    <row r="93" spans="14:14" x14ac:dyDescent="0.25">
      <c r="N93" s="1"/>
    </row>
    <row r="94" spans="14:14" x14ac:dyDescent="0.25">
      <c r="N94" s="1"/>
    </row>
    <row r="95" spans="14:14" x14ac:dyDescent="0.25">
      <c r="N95" s="1"/>
    </row>
  </sheetData>
  <mergeCells count="22">
    <mergeCell ref="C7:M7"/>
    <mergeCell ref="C8:M8"/>
    <mergeCell ref="C5:M5"/>
    <mergeCell ref="H29:K29"/>
    <mergeCell ref="O12:O13"/>
    <mergeCell ref="I12:I13"/>
    <mergeCell ref="J12:J13"/>
    <mergeCell ref="L12:L13"/>
    <mergeCell ref="M12:M13"/>
    <mergeCell ref="H28:K28"/>
    <mergeCell ref="L28:M28"/>
    <mergeCell ref="L29:M29"/>
    <mergeCell ref="L30:M30"/>
    <mergeCell ref="H30:K30"/>
    <mergeCell ref="R8:W11"/>
    <mergeCell ref="B12:B13"/>
    <mergeCell ref="C12:C13"/>
    <mergeCell ref="G12:G13"/>
    <mergeCell ref="N12:N13"/>
    <mergeCell ref="D12:F12"/>
    <mergeCell ref="H12:H13"/>
    <mergeCell ref="K12:K13"/>
  </mergeCells>
  <pageMargins left="1.1811023622047245" right="0.78740157480314965" top="0.78740157480314965" bottom="0.59055118110236227" header="0.39370078740157483" footer="0"/>
  <pageSetup paperSize="9" scale="49" fitToHeight="4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2"/>
  <sheetViews>
    <sheetView view="pageBreakPreview" zoomScale="115" zoomScaleNormal="100" zoomScaleSheetLayoutView="115" workbookViewId="0">
      <selection activeCell="L26" sqref="L26"/>
    </sheetView>
  </sheetViews>
  <sheetFormatPr defaultRowHeight="15" x14ac:dyDescent="0.25"/>
  <cols>
    <col min="2" max="2" width="16.140625" customWidth="1"/>
    <col min="3" max="3" width="14.28515625" customWidth="1"/>
    <col min="4" max="4" width="77.7109375" customWidth="1"/>
    <col min="5" max="5" width="9.5703125" customWidth="1"/>
    <col min="6" max="6" width="14.7109375" customWidth="1"/>
    <col min="7" max="7" width="10.85546875" customWidth="1"/>
    <col min="8" max="8" width="14.42578125" customWidth="1"/>
    <col min="9" max="9" width="13.140625" customWidth="1"/>
    <col min="10" max="10" width="16" customWidth="1"/>
    <col min="11" max="11" width="14.28515625" customWidth="1"/>
    <col min="12" max="12" width="13.5703125" customWidth="1"/>
  </cols>
  <sheetData>
    <row r="1" spans="2:20" ht="15.75" thickBot="1" x14ac:dyDescent="0.3"/>
    <row r="2" spans="2:20" x14ac:dyDescent="0.25">
      <c r="B2" s="230"/>
      <c r="C2" s="231"/>
      <c r="D2" s="231"/>
      <c r="E2" s="231"/>
      <c r="F2" s="231"/>
      <c r="G2" s="231"/>
      <c r="H2" s="231"/>
      <c r="I2" s="231"/>
      <c r="J2" s="231"/>
      <c r="K2" s="231"/>
      <c r="L2" s="232"/>
    </row>
    <row r="3" spans="2:20" x14ac:dyDescent="0.25">
      <c r="B3" s="233"/>
      <c r="C3" s="177"/>
      <c r="D3" s="177"/>
      <c r="E3" s="177"/>
      <c r="F3" s="177"/>
      <c r="G3" s="177"/>
      <c r="H3" s="177"/>
      <c r="I3" s="177"/>
      <c r="J3" s="177"/>
      <c r="K3" s="177"/>
      <c r="L3" s="234"/>
    </row>
    <row r="4" spans="2:20" ht="15" customHeight="1" x14ac:dyDescent="0.25">
      <c r="B4" s="233"/>
      <c r="C4" s="177"/>
      <c r="D4" s="177"/>
      <c r="E4" s="177"/>
      <c r="F4" s="177"/>
      <c r="G4" s="177"/>
      <c r="H4" s="177"/>
      <c r="I4" s="177"/>
      <c r="J4" s="177"/>
      <c r="K4" s="177"/>
      <c r="L4" s="234"/>
      <c r="O4" s="432" t="s">
        <v>228</v>
      </c>
      <c r="P4" s="432"/>
      <c r="Q4" s="432"/>
      <c r="R4" s="432"/>
      <c r="S4" s="432"/>
      <c r="T4" s="432"/>
    </row>
    <row r="5" spans="2:20" ht="15" customHeight="1" x14ac:dyDescent="0.25">
      <c r="B5" s="233"/>
      <c r="C5" s="177"/>
      <c r="D5" s="177"/>
      <c r="E5" s="177"/>
      <c r="F5" s="177"/>
      <c r="G5" s="177"/>
      <c r="H5" s="177"/>
      <c r="I5" s="177"/>
      <c r="J5" s="177"/>
      <c r="K5" s="177"/>
      <c r="L5" s="234"/>
      <c r="O5" s="432"/>
      <c r="P5" s="432"/>
      <c r="Q5" s="432"/>
      <c r="R5" s="432"/>
      <c r="S5" s="432"/>
      <c r="T5" s="432"/>
    </row>
    <row r="6" spans="2:20" ht="17.25" customHeight="1" x14ac:dyDescent="0.25">
      <c r="B6" s="428" t="s">
        <v>152</v>
      </c>
      <c r="C6" s="429"/>
      <c r="D6" s="429"/>
      <c r="E6" s="429"/>
      <c r="F6" s="429"/>
      <c r="G6" s="429"/>
      <c r="H6" s="429"/>
      <c r="I6" s="429"/>
      <c r="J6" s="429"/>
      <c r="K6" s="429"/>
      <c r="L6" s="430"/>
      <c r="O6" s="432"/>
      <c r="P6" s="432"/>
      <c r="Q6" s="432"/>
      <c r="R6" s="432"/>
      <c r="S6" s="432"/>
      <c r="T6" s="432"/>
    </row>
    <row r="7" spans="2:20" ht="15" customHeight="1" x14ac:dyDescent="0.25">
      <c r="B7" s="431" t="s">
        <v>134</v>
      </c>
      <c r="C7" s="412"/>
      <c r="D7" s="412"/>
      <c r="E7" s="412"/>
      <c r="F7" s="412"/>
      <c r="G7" s="412"/>
      <c r="H7" s="412"/>
      <c r="I7" s="412"/>
      <c r="J7" s="412"/>
      <c r="K7" s="412"/>
      <c r="L7" s="413"/>
      <c r="O7" s="432"/>
      <c r="P7" s="432"/>
      <c r="Q7" s="432"/>
      <c r="R7" s="432"/>
      <c r="S7" s="432"/>
      <c r="T7" s="432"/>
    </row>
    <row r="8" spans="2:20" x14ac:dyDescent="0.25">
      <c r="B8" s="431" t="s">
        <v>133</v>
      </c>
      <c r="C8" s="412"/>
      <c r="D8" s="412"/>
      <c r="E8" s="412"/>
      <c r="F8" s="412"/>
      <c r="G8" s="412"/>
      <c r="H8" s="412"/>
      <c r="I8" s="412"/>
      <c r="J8" s="412"/>
      <c r="K8" s="412"/>
      <c r="L8" s="413"/>
      <c r="O8" s="432"/>
      <c r="P8" s="432"/>
      <c r="Q8" s="432"/>
      <c r="R8" s="432"/>
      <c r="S8" s="432"/>
      <c r="T8" s="432"/>
    </row>
    <row r="9" spans="2:20" x14ac:dyDescent="0.25">
      <c r="B9" s="274" t="s">
        <v>135</v>
      </c>
      <c r="C9" s="275"/>
      <c r="D9" s="275"/>
      <c r="E9" s="308" t="s">
        <v>236</v>
      </c>
      <c r="F9" s="137"/>
      <c r="G9" s="137"/>
      <c r="H9" s="137"/>
      <c r="I9" s="137"/>
      <c r="J9" s="145" t="s">
        <v>138</v>
      </c>
      <c r="K9" s="307" t="s">
        <v>238</v>
      </c>
      <c r="L9" s="235"/>
      <c r="O9" s="432"/>
      <c r="P9" s="432"/>
      <c r="Q9" s="432"/>
      <c r="R9" s="432"/>
      <c r="S9" s="432"/>
      <c r="T9" s="432"/>
    </row>
    <row r="10" spans="2:20" x14ac:dyDescent="0.25">
      <c r="B10" s="276" t="s">
        <v>235</v>
      </c>
      <c r="C10" s="137"/>
      <c r="D10" s="177"/>
      <c r="E10" s="145" t="s">
        <v>136</v>
      </c>
      <c r="F10" s="137"/>
      <c r="G10" s="306" t="s">
        <v>237</v>
      </c>
      <c r="H10" s="137"/>
      <c r="I10" s="137"/>
      <c r="J10" s="145" t="s">
        <v>137</v>
      </c>
      <c r="K10" s="308" t="s">
        <v>239</v>
      </c>
      <c r="L10" s="235"/>
    </row>
    <row r="11" spans="2:20" x14ac:dyDescent="0.25">
      <c r="B11" s="277"/>
      <c r="C11" s="278"/>
      <c r="D11" s="279"/>
      <c r="E11" s="280"/>
      <c r="F11" s="281"/>
      <c r="G11" s="282"/>
      <c r="H11" s="282"/>
      <c r="I11" s="282"/>
      <c r="J11" s="282"/>
      <c r="K11" s="282"/>
      <c r="L11" s="283"/>
    </row>
    <row r="12" spans="2:20" ht="38.25" x14ac:dyDescent="0.25">
      <c r="B12" s="284" t="s">
        <v>0</v>
      </c>
      <c r="C12" s="160" t="s">
        <v>153</v>
      </c>
      <c r="D12" s="161" t="s">
        <v>154</v>
      </c>
      <c r="E12" s="160" t="s">
        <v>155</v>
      </c>
      <c r="F12" s="160" t="s">
        <v>156</v>
      </c>
      <c r="G12" s="160" t="s">
        <v>130</v>
      </c>
      <c r="H12" s="160" t="s">
        <v>131</v>
      </c>
      <c r="I12" s="160" t="s">
        <v>157</v>
      </c>
      <c r="J12" s="160" t="s">
        <v>158</v>
      </c>
      <c r="K12" s="160" t="s">
        <v>159</v>
      </c>
      <c r="L12" s="285" t="s">
        <v>160</v>
      </c>
    </row>
    <row r="13" spans="2:20" x14ac:dyDescent="0.25">
      <c r="B13" s="302" t="s">
        <v>140</v>
      </c>
      <c r="C13" s="303">
        <f>VLOOKUP(B13,'PLANILHA REFERENCIA DETRAN PR'!$A$6:$I$42,4,FALSE)</f>
        <v>821300</v>
      </c>
      <c r="D13" s="304" t="str">
        <f>VLOOKUP(B13,'PLANILHA REFERENCIA DETRAN PR'!$A$6:$I$42,2,FALSE)</f>
        <v>Suporte metál.galv.fogo d=2,5" c/tampa e aletas antigiro h=3,00m</v>
      </c>
      <c r="E13" s="303" t="str">
        <f>VLOOKUP(B13,'PLANILHA REFERENCIA DETRAN PR'!$A$6:$I$42,6,FALSE)</f>
        <v>ud</v>
      </c>
      <c r="F13" s="303">
        <f>VLOOKUP(B13,PLANILHA_SINTÉTICA!$B$14:$N$25,7,FALSE)</f>
        <v>174</v>
      </c>
      <c r="G13" s="303">
        <f>VLOOKUP(B13,'PLANILHA REFERENCIA DETRAN PR'!$A$6:$I$42,9,FALSE)</f>
        <v>412.65</v>
      </c>
      <c r="H13" s="150">
        <f t="shared" ref="H13:H22" si="0">G13*F13</f>
        <v>71801.099999999991</v>
      </c>
      <c r="I13" s="150">
        <f>H13</f>
        <v>71801.099999999991</v>
      </c>
      <c r="J13" s="151">
        <f>H13/I$22</f>
        <v>0.41293738068492331</v>
      </c>
      <c r="K13" s="151">
        <f>J13</f>
        <v>0.41293738068492331</v>
      </c>
      <c r="L13" s="286" t="str">
        <f>IFERROR(IF((K13-J13)&gt;0.8,"C",IF((K13-J13)&lt;0.5,"A","B")),"")</f>
        <v>A</v>
      </c>
    </row>
    <row r="14" spans="2:20" x14ac:dyDescent="0.25">
      <c r="B14" s="302" t="s">
        <v>145</v>
      </c>
      <c r="C14" s="303">
        <f>VLOOKUP(B14,'PLANILHA REFERENCIA DETRAN PR'!$A$6:$I$42,4,FALSE)</f>
        <v>822000</v>
      </c>
      <c r="D14" s="304" t="str">
        <f>VLOOKUP(B14,'PLANILHA REFERENCIA DETRAN PR'!$A$6:$I$42,2,FALSE)</f>
        <v>Faixa de sinalização horizontal c/tinta resina acrílica base solvente</v>
      </c>
      <c r="E14" s="303" t="str">
        <f>VLOOKUP(B14,'PLANILHA REFERENCIA DETRAN PR'!$A$6:$I$42,6,FALSE)</f>
        <v>M2</v>
      </c>
      <c r="F14" s="303">
        <f>VLOOKUP(B14,PLANILHA_SINTÉTICA!$B$14:$N$25,7,FALSE)</f>
        <v>1585</v>
      </c>
      <c r="G14" s="303">
        <f>VLOOKUP(B14,'PLANILHA REFERENCIA DETRAN PR'!$A$6:$I$42,9,FALSE)</f>
        <v>34.51</v>
      </c>
      <c r="H14" s="150">
        <f t="shared" si="0"/>
        <v>54698.35</v>
      </c>
      <c r="I14" s="150">
        <f>I13+H14</f>
        <v>126499.44999999998</v>
      </c>
      <c r="J14" s="151">
        <f t="shared" ref="J14:J22" si="1">H14/I$22</f>
        <v>0.31457726102785583</v>
      </c>
      <c r="K14" s="151">
        <f t="shared" ref="K14:K22" si="2">K13+J14</f>
        <v>0.72751464171277913</v>
      </c>
      <c r="L14" s="286" t="str">
        <f t="shared" ref="L14:L22" si="3">IFERROR(IF((K14-J14)&gt;0.8,"C",IF((K14-J14)&lt;0.5,"A","B")),"")</f>
        <v>A</v>
      </c>
    </row>
    <row r="15" spans="2:20" ht="30" x14ac:dyDescent="0.25">
      <c r="B15" s="302" t="s">
        <v>139</v>
      </c>
      <c r="C15" s="303">
        <f>VLOOKUP(B15,'PLANILHA REFERENCIA DETRAN PR'!$A$6:$I$42,4,FALSE)</f>
        <v>820000</v>
      </c>
      <c r="D15" s="304" t="str">
        <f>VLOOKUP(B15,'PLANILHA REFERENCIA DETRAN PR'!$A$6:$I$42,2,FALSE)</f>
        <v>Placa sinalização em chapa de aço nº18 galvanizada c/ película refletiva Tipo I A (prismática)</v>
      </c>
      <c r="E15" s="303" t="str">
        <f>VLOOKUP(B15,'PLANILHA REFERENCIA DETRAN PR'!$A$6:$I$42,6,FALSE)</f>
        <v>M2</v>
      </c>
      <c r="F15" s="303">
        <f>VLOOKUP(B15,PLANILHA_SINTÉTICA!$B$14:$N$25,7,FALSE)</f>
        <v>52.49</v>
      </c>
      <c r="G15" s="303">
        <f>VLOOKUP(B15,'PLANILHA REFERENCIA DETRAN PR'!$A$6:$I$42,9,FALSE)</f>
        <v>667.42</v>
      </c>
      <c r="H15" s="150">
        <f t="shared" si="0"/>
        <v>35032.875800000002</v>
      </c>
      <c r="I15" s="150">
        <f t="shared" ref="I15:I22" si="4">I14+H15</f>
        <v>161532.32579999999</v>
      </c>
      <c r="J15" s="151">
        <f t="shared" si="1"/>
        <v>0.20147858418202841</v>
      </c>
      <c r="K15" s="151">
        <f t="shared" si="2"/>
        <v>0.92899322589480748</v>
      </c>
      <c r="L15" s="286" t="str">
        <f t="shared" si="3"/>
        <v>B</v>
      </c>
    </row>
    <row r="16" spans="2:20" x14ac:dyDescent="0.25">
      <c r="B16" s="302" t="s">
        <v>141</v>
      </c>
      <c r="C16" s="303">
        <f>VLOOKUP(B16,'PLANILHA REFERENCIA DETRAN PR'!$A$6:$I$42,4,FALSE)</f>
        <v>821350</v>
      </c>
      <c r="D16" s="304" t="str">
        <f>VLOOKUP(B16,'PLANILHA REFERENCIA DETRAN PR'!$A$6:$I$42,2,FALSE)</f>
        <v>Suporte metál.galv.fogo d=2,5" c/tampa e aletas antigiro h=3,50m</v>
      </c>
      <c r="E16" s="303" t="str">
        <f>VLOOKUP(B16,'PLANILHA REFERENCIA DETRAN PR'!$A$6:$I$42,6,FALSE)</f>
        <v>ud</v>
      </c>
      <c r="F16" s="303">
        <f>VLOOKUP(B16,PLANILHA_SINTÉTICA!$B$14:$N$25,7,FALSE)</f>
        <v>13</v>
      </c>
      <c r="G16" s="303">
        <f>VLOOKUP(B16,'PLANILHA REFERENCIA DETRAN PR'!$A$6:$I$42,9,FALSE)</f>
        <v>468.65</v>
      </c>
      <c r="H16" s="150">
        <f t="shared" si="0"/>
        <v>6092.45</v>
      </c>
      <c r="I16" s="150">
        <f t="shared" si="4"/>
        <v>167624.7758</v>
      </c>
      <c r="J16" s="151">
        <f t="shared" si="1"/>
        <v>3.5038465217856848E-2</v>
      </c>
      <c r="K16" s="151">
        <f t="shared" si="2"/>
        <v>0.96403169111266429</v>
      </c>
      <c r="L16" s="286" t="str">
        <f t="shared" si="3"/>
        <v>C</v>
      </c>
    </row>
    <row r="17" spans="2:12" x14ac:dyDescent="0.25">
      <c r="B17" s="302" t="s">
        <v>146</v>
      </c>
      <c r="C17" s="303">
        <f>VLOOKUP(B17,'PLANILHA REFERENCIA DETRAN PR'!$A$6:$I$42,4,FALSE)</f>
        <v>822350</v>
      </c>
      <c r="D17" s="304" t="str">
        <f>VLOOKUP(B17,'PLANILHA REFERENCIA DETRAN PR'!$A$6:$I$42,2,FALSE)</f>
        <v>Faixa de sinalização horizontal - termoplástico por aspersão - e=1,5mm</v>
      </c>
      <c r="E17" s="303" t="str">
        <f>VLOOKUP(B17,'PLANILHA REFERENCIA DETRAN PR'!$A$6:$I$42,6,FALSE)</f>
        <v>M2</v>
      </c>
      <c r="F17" s="303">
        <f>VLOOKUP(B17,PLANILHA_SINTÉTICA!$B$14:$N$25,7,FALSE)</f>
        <v>70</v>
      </c>
      <c r="G17" s="303">
        <f>VLOOKUP(B17,'PLANILHA REFERENCIA DETRAN PR'!$A$6:$I$42,9,FALSE)</f>
        <v>46.53</v>
      </c>
      <c r="H17" s="150">
        <f t="shared" si="0"/>
        <v>3257.1</v>
      </c>
      <c r="I17" s="150">
        <f t="shared" si="4"/>
        <v>170881.87580000001</v>
      </c>
      <c r="J17" s="151">
        <f t="shared" si="1"/>
        <v>1.8732001914021704E-2</v>
      </c>
      <c r="K17" s="151">
        <f t="shared" si="2"/>
        <v>0.98276369302668598</v>
      </c>
      <c r="L17" s="286" t="str">
        <f t="shared" si="3"/>
        <v>C</v>
      </c>
    </row>
    <row r="18" spans="2:12" x14ac:dyDescent="0.25">
      <c r="B18" s="302" t="s">
        <v>219</v>
      </c>
      <c r="C18" s="303">
        <f>VLOOKUP(B18,'PLANILHA REFERENCIA DETRAN PR'!$A$6:$I$42,4,FALSE)</f>
        <v>871000</v>
      </c>
      <c r="D18" s="304" t="str">
        <f>VLOOKUP(B18,'PLANILHA REFERENCIA DETRAN PR'!$A$6:$I$42,2,FALSE)</f>
        <v>Tacha refletiva bidirecional</v>
      </c>
      <c r="E18" s="303" t="str">
        <f>VLOOKUP(B18,'PLANILHA REFERENCIA DETRAN PR'!$A$6:$I$42,6,FALSE)</f>
        <v>ud</v>
      </c>
      <c r="F18" s="303">
        <f>VLOOKUP(B18,PLANILHA_SINTÉTICA!$B$14:$N$25,7,FALSE)</f>
        <v>104</v>
      </c>
      <c r="G18" s="303">
        <f>VLOOKUP(B18,'PLANILHA REFERENCIA DETRAN PR'!$A$6:$I$42,9,FALSE)</f>
        <v>15.67</v>
      </c>
      <c r="H18" s="150">
        <f t="shared" si="0"/>
        <v>1629.68</v>
      </c>
      <c r="I18" s="150">
        <f t="shared" si="4"/>
        <v>172511.5558</v>
      </c>
      <c r="J18" s="151">
        <f t="shared" si="1"/>
        <v>9.3724997326587751E-3</v>
      </c>
      <c r="K18" s="151">
        <f t="shared" si="2"/>
        <v>0.99213619275934473</v>
      </c>
      <c r="L18" s="286" t="str">
        <f t="shared" si="3"/>
        <v>C</v>
      </c>
    </row>
    <row r="19" spans="2:12" x14ac:dyDescent="0.25">
      <c r="B19" s="302" t="s">
        <v>217</v>
      </c>
      <c r="C19" s="303">
        <f>VLOOKUP(B19,'PLANILHA REFERENCIA DETRAN PR'!$A$6:$I$42,4,FALSE)</f>
        <v>870000</v>
      </c>
      <c r="D19" s="304" t="str">
        <f>VLOOKUP(B19,'PLANILHA REFERENCIA DETRAN PR'!$A$6:$I$42,2,FALSE)</f>
        <v>Tacha refletiva monodirecional</v>
      </c>
      <c r="E19" s="303" t="str">
        <f>VLOOKUP(B19,'PLANILHA REFERENCIA DETRAN PR'!$A$6:$I$42,6,FALSE)</f>
        <v>ud</v>
      </c>
      <c r="F19" s="303">
        <f>VLOOKUP(B19,PLANILHA_SINTÉTICA!$B$14:$N$25,7,FALSE)</f>
        <v>61</v>
      </c>
      <c r="G19" s="303">
        <f>VLOOKUP(B19,'PLANILHA REFERENCIA DETRAN PR'!$A$6:$I$42,9,FALSE)</f>
        <v>14.9</v>
      </c>
      <c r="H19" s="150">
        <f t="shared" si="0"/>
        <v>908.9</v>
      </c>
      <c r="I19" s="150">
        <f t="shared" si="4"/>
        <v>173420.4558</v>
      </c>
      <c r="J19" s="151">
        <f t="shared" si="1"/>
        <v>5.2272010499076873E-3</v>
      </c>
      <c r="K19" s="151">
        <f t="shared" si="2"/>
        <v>0.99736339380925243</v>
      </c>
      <c r="L19" s="286" t="str">
        <f t="shared" si="3"/>
        <v>C</v>
      </c>
    </row>
    <row r="20" spans="2:12" x14ac:dyDescent="0.25">
      <c r="B20" s="302" t="s">
        <v>214</v>
      </c>
      <c r="C20" s="303">
        <f>VLOOKUP(B20,'PLANILHA REFERENCIA DETRAN PR'!$A$6:$I$42,4,FALSE)</f>
        <v>5213830</v>
      </c>
      <c r="D20" s="304" t="str">
        <f>VLOOKUP(B20,'PLANILHA REFERENCIA DETRAN PR'!$A$6:$I$42,2,FALSE)</f>
        <v>Remoção de sinalização horizontal por fresagem</v>
      </c>
      <c r="E20" s="303" t="str">
        <f>VLOOKUP(B20,'PLANILHA REFERENCIA DETRAN PR'!$A$6:$I$42,6,FALSE)</f>
        <v>M2</v>
      </c>
      <c r="F20" s="303">
        <f>VLOOKUP(B20,PLANILHA_SINTÉTICA!$B$14:$N$25,7,FALSE)</f>
        <v>55</v>
      </c>
      <c r="G20" s="303">
        <f>VLOOKUP(B20,'PLANILHA REFERENCIA DETRAN PR'!$A$6:$I$42,9,FALSE)</f>
        <v>3.87</v>
      </c>
      <c r="H20" s="150">
        <f t="shared" si="0"/>
        <v>212.85</v>
      </c>
      <c r="I20" s="150">
        <f t="shared" si="4"/>
        <v>173633.3058</v>
      </c>
      <c r="J20" s="151">
        <f t="shared" si="1"/>
        <v>1.2241277846549139E-3</v>
      </c>
      <c r="K20" s="151">
        <f t="shared" si="2"/>
        <v>0.99858752159390729</v>
      </c>
      <c r="L20" s="286" t="str">
        <f t="shared" si="3"/>
        <v>C</v>
      </c>
    </row>
    <row r="21" spans="2:12" x14ac:dyDescent="0.25">
      <c r="B21" s="302" t="s">
        <v>203</v>
      </c>
      <c r="C21" s="303">
        <f>VLOOKUP(B21,'PLANILHA REFERENCIA DETRAN PR'!$A$6:$I$42,4,FALSE)</f>
        <v>5213364</v>
      </c>
      <c r="D21" s="304" t="str">
        <f>VLOOKUP(B21,'PLANILHA REFERENCIA DETRAN PR'!$A$6:$I$42,2,FALSE)</f>
        <v>Remoção de placa de sinalização</v>
      </c>
      <c r="E21" s="303" t="str">
        <f>VLOOKUP(B21,'PLANILHA REFERENCIA DETRAN PR'!$A$6:$I$42,6,FALSE)</f>
        <v>M2</v>
      </c>
      <c r="F21" s="303">
        <f>VLOOKUP(B21,PLANILHA_SINTÉTICA!$B$14:$N$25,7,FALSE)</f>
        <v>6.67</v>
      </c>
      <c r="G21" s="303">
        <f>VLOOKUP(B21,'PLANILHA REFERENCIA DETRAN PR'!$A$6:$I$42,9,FALSE)</f>
        <v>22.06</v>
      </c>
      <c r="H21" s="150">
        <f t="shared" si="0"/>
        <v>147.14019999999999</v>
      </c>
      <c r="I21" s="150">
        <f t="shared" si="4"/>
        <v>173780.446</v>
      </c>
      <c r="J21" s="151">
        <f t="shared" si="1"/>
        <v>8.4622225538962155E-4</v>
      </c>
      <c r="K21" s="151">
        <f t="shared" si="2"/>
        <v>0.99943374384929695</v>
      </c>
      <c r="L21" s="286" t="str">
        <f t="shared" si="3"/>
        <v>C</v>
      </c>
    </row>
    <row r="22" spans="2:12" x14ac:dyDescent="0.25">
      <c r="B22" s="302" t="s">
        <v>201</v>
      </c>
      <c r="C22" s="303" t="str">
        <f>VLOOKUP(B22,'PLANILHA REFERENCIA DETRAN PR'!$A$6:$I$42,4,FALSE)</f>
        <v>ST 64.15.0200</v>
      </c>
      <c r="D22" s="304" t="str">
        <f>VLOOKUP(B22,'PLANILHA REFERENCIA DETRAN PR'!$A$6:$I$42,2,FALSE)</f>
        <v>Retirada de poste simples de aço, diâmetro de 2" (desonerado)</v>
      </c>
      <c r="E22" s="303" t="str">
        <f>VLOOKUP(B22,'PLANILHA REFERENCIA DETRAN PR'!$A$6:$I$42,6,FALSE)</f>
        <v>ud</v>
      </c>
      <c r="F22" s="303">
        <f>VLOOKUP(B22,PLANILHA_SINTÉTICA!$B$14:$N$25,7,FALSE)</f>
        <v>3</v>
      </c>
      <c r="G22" s="303">
        <f>VLOOKUP(B22,'PLANILHA REFERENCIA DETRAN PR'!$A$6:$I$42,9,FALSE)</f>
        <v>32.82</v>
      </c>
      <c r="H22" s="150">
        <f t="shared" si="0"/>
        <v>98.460000000000008</v>
      </c>
      <c r="I22" s="150">
        <f t="shared" si="4"/>
        <v>173878.90599999999</v>
      </c>
      <c r="J22" s="151">
        <f t="shared" si="1"/>
        <v>5.6625615070294969E-4</v>
      </c>
      <c r="K22" s="151">
        <f t="shared" si="2"/>
        <v>0.99999999999999989</v>
      </c>
      <c r="L22" s="286" t="str">
        <f t="shared" si="3"/>
        <v>C</v>
      </c>
    </row>
  </sheetData>
  <sortState ref="B13:H22">
    <sortCondition descending="1" ref="H13:H22"/>
  </sortState>
  <mergeCells count="4">
    <mergeCell ref="B6:L6"/>
    <mergeCell ref="B7:L7"/>
    <mergeCell ref="B8:L8"/>
    <mergeCell ref="O4:T9"/>
  </mergeCells>
  <conditionalFormatting sqref="L13:L22">
    <cfRule type="cellIs" dxfId="4" priority="1" operator="equal">
      <formula>"C"</formula>
    </cfRule>
    <cfRule type="cellIs" dxfId="3" priority="2" operator="equal">
      <formula>"B"</formula>
    </cfRule>
    <cfRule type="cellIs" dxfId="2" priority="3" operator="equal">
      <formula>"A"</formula>
    </cfRule>
  </conditionalFormatting>
  <conditionalFormatting sqref="C13:C22">
    <cfRule type="duplicateValues" dxfId="1" priority="71"/>
  </conditionalFormatting>
  <conditionalFormatting sqref="D13:D22">
    <cfRule type="duplicateValues" dxfId="0" priority="72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47"/>
  <sheetViews>
    <sheetView tabSelected="1" view="pageBreakPreview" zoomScale="115" zoomScaleNormal="100" zoomScaleSheetLayoutView="115" workbookViewId="0">
      <selection activeCell="F39" sqref="F39:H39"/>
    </sheetView>
  </sheetViews>
  <sheetFormatPr defaultRowHeight="15" x14ac:dyDescent="0.25"/>
  <cols>
    <col min="2" max="9" width="11.7109375" customWidth="1"/>
  </cols>
  <sheetData>
    <row r="4" spans="2:17" x14ac:dyDescent="0.25">
      <c r="L4" s="326" t="s">
        <v>224</v>
      </c>
      <c r="M4" s="326"/>
      <c r="N4" s="326"/>
      <c r="O4" s="326"/>
      <c r="P4" s="326"/>
      <c r="Q4" s="326"/>
    </row>
    <row r="5" spans="2:17" ht="15.75" thickBot="1" x14ac:dyDescent="0.3">
      <c r="L5" s="326"/>
      <c r="M5" s="326"/>
      <c r="N5" s="326"/>
      <c r="O5" s="326"/>
      <c r="P5" s="326"/>
      <c r="Q5" s="326"/>
    </row>
    <row r="6" spans="2:17" x14ac:dyDescent="0.25">
      <c r="B6" s="440"/>
      <c r="C6" s="441"/>
      <c r="D6" s="441"/>
      <c r="E6" s="441"/>
      <c r="F6" s="441"/>
      <c r="G6" s="441"/>
      <c r="H6" s="441"/>
      <c r="I6" s="442"/>
      <c r="L6" s="326"/>
      <c r="M6" s="326"/>
      <c r="N6" s="326"/>
      <c r="O6" s="326"/>
      <c r="P6" s="326"/>
      <c r="Q6" s="326"/>
    </row>
    <row r="7" spans="2:17" x14ac:dyDescent="0.25">
      <c r="B7" s="443"/>
      <c r="C7" s="444"/>
      <c r="D7" s="444"/>
      <c r="E7" s="444"/>
      <c r="F7" s="444"/>
      <c r="G7" s="444"/>
      <c r="H7" s="444"/>
      <c r="I7" s="445"/>
      <c r="L7" s="326"/>
      <c r="M7" s="326"/>
      <c r="N7" s="326"/>
      <c r="O7" s="326"/>
      <c r="P7" s="326"/>
      <c r="Q7" s="326"/>
    </row>
    <row r="8" spans="2:17" x14ac:dyDescent="0.25">
      <c r="B8" s="163"/>
      <c r="C8" s="287"/>
      <c r="D8" s="287"/>
      <c r="E8" s="287"/>
      <c r="F8" s="287"/>
      <c r="G8" s="287"/>
      <c r="H8" s="287"/>
      <c r="I8" s="164"/>
    </row>
    <row r="9" spans="2:17" x14ac:dyDescent="0.25">
      <c r="B9" s="122"/>
      <c r="C9" s="288" t="s">
        <v>29</v>
      </c>
      <c r="D9" s="446" t="s">
        <v>96</v>
      </c>
      <c r="E9" s="446"/>
      <c r="F9" s="446"/>
      <c r="G9" s="446"/>
      <c r="H9" s="446"/>
      <c r="I9" s="123"/>
    </row>
    <row r="10" spans="2:17" x14ac:dyDescent="0.25">
      <c r="B10" s="122"/>
      <c r="C10" s="124" t="s">
        <v>87</v>
      </c>
      <c r="D10" s="315" t="s">
        <v>240</v>
      </c>
      <c r="E10" s="289"/>
      <c r="F10" s="289"/>
      <c r="G10" s="289"/>
      <c r="H10" s="289"/>
      <c r="I10" s="123"/>
    </row>
    <row r="11" spans="2:17" ht="15.75" thickBot="1" x14ac:dyDescent="0.3">
      <c r="B11" s="290"/>
      <c r="C11" s="291" t="s">
        <v>88</v>
      </c>
      <c r="D11" s="292" t="str">
        <f>IF([1]DADOS!D32&lt;&gt;"",[1]DADOS!D32," ")</f>
        <v>DETRAN</v>
      </c>
      <c r="E11" s="292"/>
      <c r="F11" s="292"/>
      <c r="G11" s="292"/>
      <c r="H11" s="292"/>
      <c r="I11" s="293"/>
    </row>
    <row r="12" spans="2:17" ht="15.75" thickBot="1" x14ac:dyDescent="0.3">
      <c r="B12" s="447"/>
      <c r="C12" s="448"/>
      <c r="D12" s="448"/>
      <c r="E12" s="448"/>
      <c r="F12" s="448"/>
      <c r="G12" s="448"/>
      <c r="H12" s="448"/>
      <c r="I12" s="449"/>
    </row>
    <row r="13" spans="2:17" x14ac:dyDescent="0.25">
      <c r="B13" s="31"/>
      <c r="C13" s="32"/>
      <c r="D13" s="32"/>
      <c r="E13" s="32"/>
      <c r="F13" s="32"/>
      <c r="G13" s="32"/>
      <c r="H13" s="32"/>
      <c r="I13" s="33"/>
    </row>
    <row r="14" spans="2:17" ht="15.75" x14ac:dyDescent="0.25">
      <c r="B14" s="34"/>
      <c r="C14" s="35"/>
      <c r="D14" s="35"/>
      <c r="E14" s="35"/>
      <c r="F14" s="35"/>
      <c r="G14" s="35"/>
      <c r="H14" s="35"/>
      <c r="I14" s="36"/>
    </row>
    <row r="15" spans="2:17" ht="15.75" x14ac:dyDescent="0.25">
      <c r="B15" s="34"/>
      <c r="C15" s="35"/>
      <c r="D15" s="35"/>
      <c r="E15" s="35"/>
      <c r="F15" s="35"/>
      <c r="G15" s="35"/>
      <c r="H15" s="35"/>
      <c r="I15" s="36"/>
    </row>
    <row r="16" spans="2:17" ht="15.75" x14ac:dyDescent="0.25">
      <c r="B16" s="34"/>
      <c r="C16" s="35"/>
      <c r="D16" s="435" t="s">
        <v>89</v>
      </c>
      <c r="E16" s="435"/>
      <c r="F16" s="435"/>
      <c r="G16" s="435"/>
      <c r="H16" s="35"/>
      <c r="I16" s="36"/>
    </row>
    <row r="17" spans="2:9" ht="15.75" x14ac:dyDescent="0.25">
      <c r="B17" s="34"/>
      <c r="C17" s="35"/>
      <c r="D17" s="35"/>
      <c r="E17" s="35"/>
      <c r="F17" s="35"/>
      <c r="G17" s="35"/>
      <c r="H17" s="35"/>
      <c r="I17" s="36"/>
    </row>
    <row r="18" spans="2:9" ht="15.75" customHeight="1" x14ac:dyDescent="0.25">
      <c r="B18" s="34"/>
      <c r="C18" s="437" t="s">
        <v>90</v>
      </c>
      <c r="D18" s="437"/>
      <c r="E18" s="437"/>
      <c r="F18" s="437"/>
      <c r="G18" s="437"/>
      <c r="H18" s="437"/>
      <c r="I18" s="36"/>
    </row>
    <row r="19" spans="2:9" ht="15.75" customHeight="1" x14ac:dyDescent="0.25">
      <c r="B19" s="34"/>
      <c r="C19" s="437"/>
      <c r="D19" s="437"/>
      <c r="E19" s="437"/>
      <c r="F19" s="437"/>
      <c r="G19" s="437"/>
      <c r="H19" s="437"/>
      <c r="I19" s="36"/>
    </row>
    <row r="20" spans="2:9" ht="15.75" customHeight="1" x14ac:dyDescent="0.25">
      <c r="B20" s="34"/>
      <c r="C20" s="437"/>
      <c r="D20" s="437"/>
      <c r="E20" s="437"/>
      <c r="F20" s="437"/>
      <c r="G20" s="437"/>
      <c r="H20" s="437"/>
      <c r="I20" s="36"/>
    </row>
    <row r="21" spans="2:9" ht="15.75" customHeight="1" x14ac:dyDescent="0.25">
      <c r="B21" s="34"/>
      <c r="C21" s="437"/>
      <c r="D21" s="437"/>
      <c r="E21" s="437"/>
      <c r="F21" s="437"/>
      <c r="G21" s="437"/>
      <c r="H21" s="437"/>
      <c r="I21" s="36"/>
    </row>
    <row r="22" spans="2:9" ht="15.75" x14ac:dyDescent="0.25">
      <c r="B22" s="34"/>
      <c r="C22" s="437"/>
      <c r="D22" s="437"/>
      <c r="E22" s="437"/>
      <c r="F22" s="437"/>
      <c r="G22" s="437"/>
      <c r="H22" s="437"/>
      <c r="I22" s="36"/>
    </row>
    <row r="23" spans="2:9" ht="15.75" x14ac:dyDescent="0.25">
      <c r="B23" s="34"/>
      <c r="C23" s="437"/>
      <c r="D23" s="437"/>
      <c r="E23" s="437"/>
      <c r="F23" s="437"/>
      <c r="G23" s="437"/>
      <c r="H23" s="437"/>
      <c r="I23" s="36"/>
    </row>
    <row r="24" spans="2:9" ht="15.75" x14ac:dyDescent="0.25">
      <c r="B24" s="34"/>
      <c r="C24" s="437"/>
      <c r="D24" s="437"/>
      <c r="E24" s="437"/>
      <c r="F24" s="437"/>
      <c r="G24" s="437"/>
      <c r="H24" s="437"/>
      <c r="I24" s="36"/>
    </row>
    <row r="25" spans="2:9" ht="15.75" x14ac:dyDescent="0.25">
      <c r="B25" s="34"/>
      <c r="C25" s="120"/>
      <c r="D25" s="120"/>
      <c r="E25" s="120"/>
      <c r="F25" s="120"/>
      <c r="G25" s="120"/>
      <c r="H25" s="120"/>
      <c r="I25" s="36"/>
    </row>
    <row r="26" spans="2:9" ht="15.75" x14ac:dyDescent="0.25">
      <c r="B26" s="34"/>
      <c r="C26" s="436" t="s">
        <v>91</v>
      </c>
      <c r="D26" s="436"/>
      <c r="E26" s="436"/>
      <c r="F26" s="439" t="s">
        <v>238</v>
      </c>
      <c r="G26" s="439"/>
      <c r="H26" s="439"/>
      <c r="I26" s="36"/>
    </row>
    <row r="27" spans="2:9" ht="15.75" x14ac:dyDescent="0.25">
      <c r="B27" s="34"/>
      <c r="C27" s="436" t="s">
        <v>92</v>
      </c>
      <c r="D27" s="436"/>
      <c r="E27" s="436"/>
      <c r="F27" s="434" t="s">
        <v>239</v>
      </c>
      <c r="G27" s="434"/>
      <c r="H27" s="434"/>
      <c r="I27" s="36"/>
    </row>
    <row r="28" spans="2:9" ht="15.75" x14ac:dyDescent="0.25">
      <c r="B28" s="34"/>
      <c r="C28" s="121"/>
      <c r="D28" s="121"/>
      <c r="E28" s="120"/>
      <c r="F28" s="120"/>
      <c r="G28" s="120"/>
      <c r="H28" s="120"/>
      <c r="I28" s="36"/>
    </row>
    <row r="29" spans="2:9" ht="15.75" x14ac:dyDescent="0.25">
      <c r="B29" s="34"/>
      <c r="C29" s="121"/>
      <c r="D29" s="121"/>
      <c r="E29" s="121"/>
      <c r="F29" s="121" t="s">
        <v>93</v>
      </c>
      <c r="G29" s="121"/>
      <c r="H29" s="121"/>
      <c r="I29" s="36"/>
    </row>
    <row r="30" spans="2:9" ht="15.75" x14ac:dyDescent="0.25">
      <c r="B30" s="34"/>
      <c r="C30" s="35"/>
      <c r="D30" s="35"/>
      <c r="E30" s="35"/>
      <c r="F30" s="294"/>
      <c r="G30" s="316" t="s">
        <v>237</v>
      </c>
      <c r="H30" s="37"/>
      <c r="I30" s="36"/>
    </row>
    <row r="31" spans="2:9" ht="15.75" x14ac:dyDescent="0.25">
      <c r="B31" s="34"/>
      <c r="C31" s="35"/>
      <c r="D31" s="35"/>
      <c r="E31" s="35"/>
      <c r="F31" s="35"/>
      <c r="G31" s="35"/>
      <c r="H31" s="35"/>
      <c r="I31" s="36"/>
    </row>
    <row r="32" spans="2:9" ht="15.75" x14ac:dyDescent="0.25">
      <c r="B32" s="34"/>
      <c r="C32" s="435" t="s">
        <v>94</v>
      </c>
      <c r="D32" s="435"/>
      <c r="E32" s="435"/>
      <c r="F32" s="435"/>
      <c r="G32" s="435"/>
      <c r="H32" s="435"/>
      <c r="I32" s="36"/>
    </row>
    <row r="33" spans="2:9" ht="15.75" x14ac:dyDescent="0.25">
      <c r="B33" s="34"/>
      <c r="C33" s="35"/>
      <c r="D33" s="35"/>
      <c r="E33" s="35"/>
      <c r="F33" s="35"/>
      <c r="G33" s="35"/>
      <c r="H33" s="35"/>
      <c r="I33" s="36"/>
    </row>
    <row r="34" spans="2:9" ht="15.75" customHeight="1" x14ac:dyDescent="0.25">
      <c r="B34" s="34"/>
      <c r="C34" s="438" t="s">
        <v>95</v>
      </c>
      <c r="D34" s="438"/>
      <c r="E34" s="438"/>
      <c r="F34" s="438"/>
      <c r="G34" s="438"/>
      <c r="H34" s="438"/>
      <c r="I34" s="36"/>
    </row>
    <row r="35" spans="2:9" ht="15.75" x14ac:dyDescent="0.25">
      <c r="B35" s="34"/>
      <c r="C35" s="438"/>
      <c r="D35" s="438"/>
      <c r="E35" s="438"/>
      <c r="F35" s="438"/>
      <c r="G35" s="438"/>
      <c r="H35" s="438"/>
      <c r="I35" s="36"/>
    </row>
    <row r="36" spans="2:9" ht="15.75" x14ac:dyDescent="0.25">
      <c r="B36" s="34"/>
      <c r="C36" s="438"/>
      <c r="D36" s="438"/>
      <c r="E36" s="438"/>
      <c r="F36" s="438"/>
      <c r="G36" s="438"/>
      <c r="H36" s="438"/>
      <c r="I36" s="36"/>
    </row>
    <row r="37" spans="2:9" ht="15.75" x14ac:dyDescent="0.25">
      <c r="B37" s="34"/>
      <c r="C37" s="438"/>
      <c r="D37" s="438"/>
      <c r="E37" s="438"/>
      <c r="F37" s="438"/>
      <c r="G37" s="438"/>
      <c r="H37" s="438"/>
      <c r="I37" s="36"/>
    </row>
    <row r="38" spans="2:9" ht="15.75" x14ac:dyDescent="0.25">
      <c r="B38" s="34"/>
      <c r="C38" s="35"/>
      <c r="D38" s="35"/>
      <c r="E38" s="35"/>
      <c r="F38" s="35"/>
      <c r="G38" s="35"/>
      <c r="H38" s="35"/>
      <c r="I38" s="36"/>
    </row>
    <row r="39" spans="2:9" ht="15.75" x14ac:dyDescent="0.25">
      <c r="B39" s="34"/>
      <c r="C39" s="433" t="s">
        <v>91</v>
      </c>
      <c r="D39" s="433"/>
      <c r="E39" s="433"/>
      <c r="F39" s="439" t="s">
        <v>238</v>
      </c>
      <c r="G39" s="439"/>
      <c r="H39" s="439"/>
      <c r="I39" s="36"/>
    </row>
    <row r="40" spans="2:9" ht="15.75" x14ac:dyDescent="0.25">
      <c r="B40" s="34"/>
      <c r="C40" s="433" t="s">
        <v>92</v>
      </c>
      <c r="D40" s="433"/>
      <c r="E40" s="433"/>
      <c r="F40" s="434" t="s">
        <v>239</v>
      </c>
      <c r="G40" s="434"/>
      <c r="H40" s="434"/>
      <c r="I40" s="36"/>
    </row>
    <row r="41" spans="2:9" ht="15.75" x14ac:dyDescent="0.25">
      <c r="B41" s="34"/>
      <c r="C41" s="35"/>
      <c r="D41" s="35"/>
      <c r="E41" s="35"/>
      <c r="F41" s="120"/>
      <c r="G41" s="120"/>
      <c r="H41" s="120"/>
      <c r="I41" s="36"/>
    </row>
    <row r="42" spans="2:9" ht="15.75" x14ac:dyDescent="0.25">
      <c r="B42" s="34"/>
      <c r="C42" s="35"/>
      <c r="D42" s="35"/>
      <c r="E42" s="35"/>
      <c r="F42" s="35" t="s">
        <v>93</v>
      </c>
      <c r="G42" s="35"/>
      <c r="H42" s="35"/>
      <c r="I42" s="36"/>
    </row>
    <row r="43" spans="2:9" ht="15.75" x14ac:dyDescent="0.25">
      <c r="B43" s="34"/>
      <c r="C43" s="35"/>
      <c r="D43" s="35"/>
      <c r="E43" s="35"/>
      <c r="G43" s="316" t="s">
        <v>237</v>
      </c>
      <c r="H43" s="37"/>
      <c r="I43" s="36"/>
    </row>
    <row r="44" spans="2:9" ht="15.75" x14ac:dyDescent="0.25">
      <c r="B44" s="34"/>
      <c r="C44" s="35"/>
      <c r="D44" s="35"/>
      <c r="E44" s="35"/>
      <c r="F44" s="35"/>
      <c r="G44" s="35"/>
      <c r="H44" s="35"/>
      <c r="I44" s="36"/>
    </row>
    <row r="45" spans="2:9" ht="15.75" x14ac:dyDescent="0.25">
      <c r="B45" s="34"/>
      <c r="C45" s="35"/>
      <c r="D45" s="35"/>
      <c r="E45" s="35"/>
      <c r="F45" s="35"/>
      <c r="G45" s="35"/>
      <c r="H45" s="35"/>
      <c r="I45" s="36"/>
    </row>
    <row r="46" spans="2:9" ht="15.75" x14ac:dyDescent="0.25">
      <c r="B46" s="34"/>
      <c r="C46" s="35"/>
      <c r="D46" s="35"/>
      <c r="E46" s="35"/>
      <c r="F46" s="35"/>
      <c r="G46" s="35"/>
      <c r="H46" s="35"/>
      <c r="I46" s="36"/>
    </row>
    <row r="47" spans="2:9" ht="16.5" thickBot="1" x14ac:dyDescent="0.3">
      <c r="B47" s="38"/>
      <c r="C47" s="39"/>
      <c r="D47" s="39"/>
      <c r="E47" s="39"/>
      <c r="F47" s="39"/>
      <c r="G47" s="39"/>
      <c r="H47" s="39"/>
      <c r="I47" s="40"/>
    </row>
  </sheetData>
  <mergeCells count="17">
    <mergeCell ref="L4:Q7"/>
    <mergeCell ref="B6:I6"/>
    <mergeCell ref="B7:I7"/>
    <mergeCell ref="D9:H9"/>
    <mergeCell ref="B12:I12"/>
    <mergeCell ref="C40:E40"/>
    <mergeCell ref="F40:H40"/>
    <mergeCell ref="D16:G16"/>
    <mergeCell ref="C26:E26"/>
    <mergeCell ref="C27:E27"/>
    <mergeCell ref="F27:H27"/>
    <mergeCell ref="C18:H24"/>
    <mergeCell ref="C34:H37"/>
    <mergeCell ref="F26:H26"/>
    <mergeCell ref="C32:H32"/>
    <mergeCell ref="C39:E39"/>
    <mergeCell ref="F39:H39"/>
  </mergeCells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PLANILHA REFERENCIA DETRAN PR</vt:lpstr>
      <vt:lpstr>FOLHA FECHAMENTO</vt:lpstr>
      <vt:lpstr>BDI</vt:lpstr>
      <vt:lpstr>RESUMO</vt:lpstr>
      <vt:lpstr>PLANILHA_SINTÉTICA</vt:lpstr>
      <vt:lpstr>CURVA ABC</vt:lpstr>
      <vt:lpstr>DECLARAÇÃO</vt:lpstr>
      <vt:lpstr>BDI!Area_de_impressao</vt:lpstr>
      <vt:lpstr>'CURVA ABC'!Area_de_impressao</vt:lpstr>
      <vt:lpstr>DECLARAÇÃO!Area_de_impressao</vt:lpstr>
      <vt:lpstr>'FOLHA FECHAMENTO'!Area_de_impressao</vt:lpstr>
      <vt:lpstr>'PLANILHA REFERENCIA DETRAN PR'!Area_de_impressao</vt:lpstr>
      <vt:lpstr>PLANILHA_SINTÉTICA!Area_de_impressao</vt:lpstr>
      <vt:lpstr>RESUMO!Area_de_impressao</vt:lpstr>
      <vt:lpstr>'PLANILHA REFERENCIA DETRAN PR'!Titulos_de_impressao</vt:lpstr>
      <vt:lpstr>PLANILHA_SINTÉTICA!Titulos_de_impressao</vt:lpstr>
    </vt:vector>
  </TitlesOfParts>
  <Company>DETRAN-PR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Sanae Iwamoto</dc:creator>
  <cp:lastModifiedBy>Alexandro Sebastiao Carneiro de Melo</cp:lastModifiedBy>
  <cp:lastPrinted>2022-09-20T14:35:53Z</cp:lastPrinted>
  <dcterms:created xsi:type="dcterms:W3CDTF">2018-05-22T13:45:39Z</dcterms:created>
  <dcterms:modified xsi:type="dcterms:W3CDTF">2023-03-22T11:46:56Z</dcterms:modified>
</cp:coreProperties>
</file>