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Marechal Cândido Rondon\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PLANILHA_SINTÉTICA!$B$12:$N$20</definedName>
    <definedName name="_xlnm.Print_Area" localSheetId="2">BDI!$B$2:$J$45</definedName>
    <definedName name="_xlnm.Print_Area" localSheetId="5">'CURVA ABC'!$B$2:$L$19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PLANILHA_SINTÉTICA!$B$2:$N$29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0" l="1"/>
  <c r="D17" i="10"/>
  <c r="E17" i="10"/>
  <c r="G17" i="10"/>
  <c r="C14" i="10"/>
  <c r="D14" i="10"/>
  <c r="E14" i="10"/>
  <c r="G14" i="10"/>
  <c r="C13" i="10"/>
  <c r="D13" i="10"/>
  <c r="E13" i="10"/>
  <c r="G13" i="10"/>
  <c r="C18" i="10"/>
  <c r="D18" i="10"/>
  <c r="E18" i="10"/>
  <c r="G18" i="10"/>
  <c r="C19" i="10"/>
  <c r="D19" i="10"/>
  <c r="E19" i="10"/>
  <c r="G19" i="10"/>
  <c r="B21" i="1"/>
  <c r="C21" i="1"/>
  <c r="D21" i="1"/>
  <c r="E21" i="1"/>
  <c r="F21" i="1"/>
  <c r="G21" i="1"/>
  <c r="I21" i="1"/>
  <c r="L21" i="1" s="1"/>
  <c r="J21" i="1"/>
  <c r="M21" i="1" s="1"/>
  <c r="K21" i="1"/>
  <c r="N21" i="1" s="1"/>
  <c r="B22" i="1"/>
  <c r="C22" i="1"/>
  <c r="D22" i="1"/>
  <c r="E22" i="1"/>
  <c r="F22" i="1"/>
  <c r="G22" i="1"/>
  <c r="I22" i="1"/>
  <c r="L22" i="1" s="1"/>
  <c r="J22" i="1"/>
  <c r="M22" i="1" s="1"/>
  <c r="K22" i="1"/>
  <c r="N22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20" i="1" l="1"/>
  <c r="K20" i="1" l="1"/>
  <c r="N20" i="1" s="1"/>
  <c r="N19" i="1" s="1"/>
  <c r="J20" i="1"/>
  <c r="M20" i="1" s="1"/>
  <c r="M19" i="1" s="1"/>
  <c r="I20" i="1"/>
  <c r="L20" i="1" s="1"/>
  <c r="L19" i="1" s="1"/>
  <c r="K15" i="1"/>
  <c r="J15" i="1"/>
  <c r="I15" i="1"/>
  <c r="G20" i="1"/>
  <c r="G15" i="1"/>
  <c r="F20" i="1"/>
  <c r="F15" i="1"/>
  <c r="E20" i="1"/>
  <c r="E15" i="1"/>
  <c r="D20" i="1"/>
  <c r="D15" i="1"/>
  <c r="C20" i="1"/>
  <c r="C15" i="1"/>
  <c r="B15" i="1"/>
  <c r="F14" i="10" l="1"/>
  <c r="H14" i="10" s="1"/>
  <c r="F16" i="10"/>
  <c r="F13" i="10"/>
  <c r="H13" i="10" s="1"/>
  <c r="F17" i="10"/>
  <c r="H17" i="10" s="1"/>
  <c r="F15" i="10"/>
  <c r="F18" i="10"/>
  <c r="H18" i="10" s="1"/>
  <c r="F19" i="10"/>
  <c r="H19" i="10" s="1"/>
  <c r="G15" i="10"/>
  <c r="G16" i="10"/>
  <c r="E15" i="10"/>
  <c r="E16" i="10"/>
  <c r="C15" i="10"/>
  <c r="D15" i="10"/>
  <c r="D16" i="10"/>
  <c r="C16" i="10"/>
  <c r="N15" i="1"/>
  <c r="N14" i="1" s="1"/>
  <c r="M15" i="1"/>
  <c r="M14" i="1" s="1"/>
  <c r="L15" i="1"/>
  <c r="L14" i="1" s="1"/>
  <c r="H15" i="10" l="1"/>
  <c r="H16" i="10"/>
  <c r="N25" i="1" l="1"/>
  <c r="N26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I16" i="10" s="1"/>
  <c r="I17" i="10" s="1"/>
  <c r="I18" i="10" s="1"/>
  <c r="I19" i="10" s="1"/>
  <c r="H24" i="7"/>
  <c r="H26" i="7" s="1"/>
  <c r="I17" i="8"/>
  <c r="J17" i="10" l="1"/>
  <c r="J18" i="10"/>
  <c r="J15" i="10"/>
  <c r="J13" i="10"/>
  <c r="J14" i="10"/>
  <c r="J19" i="10"/>
  <c r="J16" i="10"/>
  <c r="K13" i="10"/>
  <c r="H16" i="8"/>
  <c r="H19" i="8" s="1"/>
  <c r="I19" i="8" s="1"/>
  <c r="J13" i="5"/>
  <c r="H28" i="7"/>
  <c r="L13" i="10" l="1"/>
  <c r="K14" i="10"/>
  <c r="K15" i="10" s="1"/>
  <c r="K16" i="10" s="1"/>
  <c r="K17" i="10" s="1"/>
  <c r="K18" i="10" s="1"/>
  <c r="K19" i="10" s="1"/>
  <c r="F20" i="8"/>
  <c r="G20" i="8"/>
  <c r="J17" i="8" s="1"/>
  <c r="D17" i="5"/>
  <c r="D16" i="5"/>
  <c r="D21" i="5"/>
  <c r="I16" i="8"/>
  <c r="D18" i="5"/>
  <c r="L14" i="10" l="1"/>
  <c r="J16" i="8"/>
  <c r="I35" i="7"/>
  <c r="I37" i="7" s="1"/>
  <c r="D19" i="5"/>
  <c r="D20" i="5" s="1"/>
  <c r="J19" i="8" l="1"/>
  <c r="N27" i="1" l="1"/>
  <c r="D27" i="5"/>
  <c r="L15" i="10" l="1"/>
  <c r="L16" i="10" l="1"/>
  <c r="L17" i="10" l="1"/>
  <c r="L18" i="10" l="1"/>
  <c r="L19" i="10" l="1"/>
</calcChain>
</file>

<file path=xl/sharedStrings.xml><?xml version="1.0" encoding="utf-8"?>
<sst xmlns="http://schemas.openxmlformats.org/spreadsheetml/2006/main" count="393" uniqueCount="244">
  <si>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</si>
  <si>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</si>
  <si>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</si>
  <si>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</si>
  <si>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</si>
  <si>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</si>
  <si>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</si>
  <si>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</si>
  <si>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</si>
  <si>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</si>
  <si>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</si>
  <si>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</si>
  <si>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</si>
  <si>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</si>
  <si>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</si>
  <si>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</si>
  <si>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</si>
  <si>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</si>
  <si>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</si>
  <si>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</si>
  <si>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</si>
  <si>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</si>
  <si>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</si>
  <si>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</si>
  <si>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</si>
  <si>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</si>
  <si>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</si>
  <si>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</si>
  <si>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</si>
  <si>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</si>
  <si>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</si>
  <si>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</si>
  <si>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</si>
  <si>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</si>
  <si>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</si>
  <si>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</si>
  <si>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</si>
  <si>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</si>
  <si>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</si>
  <si>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</si>
  <si>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</si>
  <si>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</si>
  <si>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</si>
  <si>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</si>
  <si>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</si>
  <si>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</si>
  <si>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</si>
  <si>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</si>
  <si>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</si>
  <si>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</si>
  <si>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</si>
  <si>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</si>
  <si>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</si>
  <si>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</si>
  <si>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</si>
  <si>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</si>
  <si>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</si>
  <si>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</si>
  <si>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</si>
  <si>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</si>
  <si>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</si>
  <si>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</si>
  <si>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</si>
  <si>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</si>
  <si>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</si>
  <si>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</si>
  <si>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</si>
  <si>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</si>
  <si>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</si>
  <si>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</si>
  <si>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</si>
  <si>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</si>
  <si>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</si>
  <si>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</si>
  <si>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</si>
  <si>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</si>
  <si>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</si>
  <si>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</si>
  <si>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</si>
  <si>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</si>
  <si>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</si>
  <si>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</si>
  <si>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</si>
  <si>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</si>
  <si>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</si>
  <si>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</si>
  <si>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</si>
  <si>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</si>
  <si>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</si>
  <si>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</si>
  <si>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</si>
  <si>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</si>
  <si>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</si>
  <si>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</si>
  <si>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</si>
  <si>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</si>
  <si>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</si>
  <si>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</si>
  <si>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</si>
  <si>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</si>
  <si>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</si>
  <si>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</si>
  <si>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</si>
  <si>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</si>
  <si>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</si>
  <si>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</si>
  <si>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</si>
  <si>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</si>
  <si>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</si>
  <si>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</si>
  <si>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</si>
  <si>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</si>
  <si>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</si>
  <si>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</si>
  <si>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</si>
  <si>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</si>
  <si>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</si>
  <si>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</si>
  <si>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</si>
  <si>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</si>
  <si>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</si>
  <si>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</si>
  <si>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</si>
  <si>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</si>
  <si>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</si>
  <si>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</si>
  <si>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</si>
  <si>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</si>
  <si>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</si>
  <si>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</si>
  <si>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</si>
  <si>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</si>
  <si>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</si>
  <si>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</si>
  <si>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</si>
  <si>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</si>
  <si>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</si>
  <si>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</si>
  <si>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</si>
  <si>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</si>
  <si>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</si>
  <si>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</si>
  <si>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</si>
  <si>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</si>
  <si>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</si>
  <si>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</si>
  <si>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</si>
  <si>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</si>
  <si>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</si>
  <si>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</si>
  <si>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</si>
  <si>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</si>
  <si>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</si>
  <si>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</si>
  <si>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</si>
  <si>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</si>
  <si>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</si>
  <si>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</si>
  <si>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</si>
  <si>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</si>
  <si>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</si>
  <si>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</si>
  <si>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</si>
  <si>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</si>
  <si>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</si>
  <si>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</si>
  <si>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</si>
  <si>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</si>
  <si>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</si>
  <si>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</si>
  <si>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</si>
  <si>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</si>
  <si>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</si>
  <si>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</si>
  <si>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</si>
  <si>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</si>
  <si>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</si>
  <si>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</si>
  <si>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</si>
  <si>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</si>
  <si>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</si>
  <si>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</si>
  <si>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</si>
  <si>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</si>
  <si>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</si>
  <si>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</si>
  <si>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</si>
  <si>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</si>
  <si>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</si>
  <si>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</si>
  <si>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</si>
  <si>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</si>
  <si>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</si>
  <si>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</si>
  <si>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</si>
  <si>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</si>
  <si>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</si>
  <si>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</si>
  <si>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</si>
  <si>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</si>
  <si>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</si>
  <si>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</si>
  <si>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</si>
  <si>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</si>
  <si>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</si>
  <si>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</si>
  <si>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</si>
  <si>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</si>
  <si>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</si>
  <si>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</si>
  <si>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</si>
  <si>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</si>
  <si>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</si>
  <si>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</si>
  <si>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</si>
  <si>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</si>
  <si>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</si>
  <si>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</si>
  <si>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</si>
  <si>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</si>
  <si>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</si>
  <si>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</si>
  <si>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</si>
  <si>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</si>
  <si>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</si>
  <si>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</si>
  <si>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</si>
  <si>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</si>
  <si>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</si>
  <si>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</si>
  <si>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</si>
  <si>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</si>
  <si>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</si>
  <si>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</si>
  <si>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MUNICÍPIO DE MARECHAL CANDIDO RONDON - PR</t>
  </si>
  <si>
    <t>MARECHAL CANDIDO RONDON - PR</t>
  </si>
  <si>
    <t>Daniel Benetti</t>
  </si>
  <si>
    <t>PR-82023/D</t>
  </si>
  <si>
    <t>1720231149208</t>
  </si>
  <si>
    <t xml:space="preserve">                 Daniel Benetti</t>
  </si>
  <si>
    <t>MUNICÍPIO DE MARECHAL CANDIDO RONDON</t>
  </si>
  <si>
    <t>PRAZO DE EXECUÇÃO (DIAS CORRIDOS): 75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</si>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</sst>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2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44" fontId="7" fillId="0" borderId="1" xfId="3" applyFont="1" applyFill="1" applyBorder="1" applyAlignment="1">
      <alignment horizontal="right" vertical="center"/>
    </xf>
    <xf numFmtId="2" fontId="7" fillId="3" borderId="1" xfId="0" applyNumberFormat="1" applyFont="1" applyFill="1" applyBorder="1"/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Border="1" applyAlignment="1">
      <alignment horizontal="right" vertical="center" readingOrder="1"/>
    </xf>
    <xf numFmtId="0" fontId="12" fillId="0" borderId="0" xfId="0" applyFont="1" applyBorder="1" applyAlignment="1">
      <alignment horizontal="left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:a16="http://schemas.microsoft.com/office/drawing/2014/main" xmlns="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:a16="http://schemas.microsoft.com/office/drawing/2014/main" xmlns="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" zoomScaleNormal="100" zoomScaleSheetLayoutView="100" zoomScalePageLayoutView="70" workbookViewId="0">
      <selection activeCell="I33" sqref="I33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9" t="s">
        <v>164</v>
      </c>
      <c r="B1" s="319"/>
      <c r="C1" s="319"/>
      <c r="D1" s="319"/>
      <c r="E1" s="319"/>
      <c r="F1" s="319"/>
      <c r="G1" s="319"/>
      <c r="H1" s="319"/>
      <c r="I1" s="319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20" t="s">
        <v>0</v>
      </c>
      <c r="B4" s="321" t="s">
        <v>1</v>
      </c>
      <c r="C4" s="322" t="s">
        <v>2</v>
      </c>
      <c r="D4" s="323"/>
      <c r="E4" s="324"/>
      <c r="F4" s="325" t="s">
        <v>3</v>
      </c>
      <c r="G4" s="326" t="s">
        <v>123</v>
      </c>
      <c r="H4" s="326" t="s">
        <v>122</v>
      </c>
      <c r="I4" s="327" t="s">
        <v>128</v>
      </c>
    </row>
    <row r="5" spans="1:9" ht="15" customHeight="1" x14ac:dyDescent="0.25">
      <c r="A5" s="320"/>
      <c r="B5" s="321"/>
      <c r="C5" s="6" t="s">
        <v>4</v>
      </c>
      <c r="D5" s="27" t="s">
        <v>7</v>
      </c>
      <c r="E5" s="27" t="s">
        <v>22</v>
      </c>
      <c r="F5" s="325"/>
      <c r="G5" s="326"/>
      <c r="H5" s="326"/>
      <c r="I5" s="327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16">
        <v>256.39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16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16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16">
        <v>134.72999999999999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44927</v>
      </c>
      <c r="F21" s="174" t="s">
        <v>16</v>
      </c>
      <c r="G21" s="175">
        <v>32.57</v>
      </c>
      <c r="H21" s="175">
        <v>405.87</v>
      </c>
      <c r="I21" s="16">
        <v>438.44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44927</v>
      </c>
      <c r="F22" s="174" t="s">
        <v>16</v>
      </c>
      <c r="G22" s="175">
        <v>307.56</v>
      </c>
      <c r="H22" s="175">
        <v>5.42</v>
      </c>
      <c r="I22" s="16">
        <v>312.98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44835</v>
      </c>
      <c r="F25" s="8" t="s">
        <v>6</v>
      </c>
      <c r="G25" s="176">
        <v>21.670500000000001</v>
      </c>
      <c r="H25" s="18">
        <v>0</v>
      </c>
      <c r="I25" s="305">
        <v>21.67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44835</v>
      </c>
      <c r="F26" s="8" t="s">
        <v>6</v>
      </c>
      <c r="G26" s="176">
        <v>9.4284999999999997</v>
      </c>
      <c r="H26" s="176">
        <v>0.4047</v>
      </c>
      <c r="I26" s="305">
        <v>9.83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44835</v>
      </c>
      <c r="F27" s="8" t="s">
        <v>6</v>
      </c>
      <c r="G27" s="176">
        <v>37.040500000000002</v>
      </c>
      <c r="H27" s="18">
        <v>0</v>
      </c>
      <c r="I27" s="305">
        <v>37.04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44835</v>
      </c>
      <c r="F33" s="8" t="s">
        <v>6</v>
      </c>
      <c r="G33" s="176">
        <v>8.2632999999999992</v>
      </c>
      <c r="H33" s="176">
        <v>286.11320000000001</v>
      </c>
      <c r="I33" s="305">
        <v>294.38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44835</v>
      </c>
      <c r="F34" s="8" t="s">
        <v>6</v>
      </c>
      <c r="G34" s="176">
        <v>17.215199999999999</v>
      </c>
      <c r="H34" s="176">
        <v>316.5849</v>
      </c>
      <c r="I34" s="305">
        <v>333.8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44835</v>
      </c>
      <c r="F35" s="8" t="s">
        <v>6</v>
      </c>
      <c r="G35" s="176">
        <v>15.3714</v>
      </c>
      <c r="H35" s="176">
        <v>134.73759999999999</v>
      </c>
      <c r="I35" s="305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44835</v>
      </c>
      <c r="F36" s="8" t="s">
        <v>6</v>
      </c>
      <c r="G36" s="176">
        <v>8.5367999999999995</v>
      </c>
      <c r="H36" s="176">
        <v>55.724899999999998</v>
      </c>
      <c r="I36" s="305">
        <v>64.260000000000005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44835</v>
      </c>
      <c r="F37" s="8" t="s">
        <v>6</v>
      </c>
      <c r="G37" s="176">
        <v>1.2051000000000001</v>
      </c>
      <c r="H37" s="176">
        <v>2.5691000000000002</v>
      </c>
      <c r="I37" s="305">
        <v>3.77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G55" sqref="G55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58" t="s">
        <v>222</v>
      </c>
      <c r="Q4" s="358"/>
      <c r="R4" s="358"/>
      <c r="S4" s="358"/>
      <c r="T4" s="358"/>
      <c r="U4" s="358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58"/>
      <c r="Q5" s="358"/>
      <c r="R5" s="358"/>
      <c r="S5" s="358"/>
      <c r="T5" s="358"/>
      <c r="U5" s="358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58"/>
      <c r="Q6" s="358"/>
      <c r="R6" s="358"/>
      <c r="S6" s="358"/>
      <c r="T6" s="358"/>
      <c r="U6" s="358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58"/>
      <c r="Q7" s="358"/>
      <c r="R7" s="358"/>
      <c r="S7" s="358"/>
      <c r="T7" s="358"/>
      <c r="U7" s="358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59" t="s">
        <v>97</v>
      </c>
      <c r="C10" s="360"/>
      <c r="D10" s="360"/>
      <c r="E10" s="360"/>
      <c r="F10" s="360"/>
      <c r="G10" s="360"/>
      <c r="H10" s="360"/>
      <c r="I10" s="360"/>
      <c r="J10" s="360"/>
      <c r="K10" s="360"/>
      <c r="L10" s="299" t="s">
        <v>98</v>
      </c>
      <c r="M10" s="361">
        <v>44988</v>
      </c>
      <c r="N10" s="362"/>
    </row>
    <row r="11" spans="2:21" ht="15.75" customHeight="1" x14ac:dyDescent="0.25">
      <c r="B11" s="62" t="s">
        <v>29</v>
      </c>
      <c r="C11" s="296"/>
      <c r="D11" s="363" t="s">
        <v>94</v>
      </c>
      <c r="E11" s="363"/>
      <c r="F11" s="363"/>
      <c r="G11" s="363"/>
      <c r="H11" s="363"/>
      <c r="I11" s="63"/>
      <c r="J11" s="64"/>
      <c r="K11" s="297"/>
      <c r="L11" s="343"/>
      <c r="M11" s="343"/>
      <c r="N11" s="344"/>
    </row>
    <row r="12" spans="2:21" x14ac:dyDescent="0.25">
      <c r="B12" s="62" t="s">
        <v>87</v>
      </c>
      <c r="C12" s="177"/>
      <c r="D12" s="342" t="s">
        <v>235</v>
      </c>
      <c r="E12" s="342"/>
      <c r="F12" s="342"/>
      <c r="G12" s="342"/>
      <c r="H12" s="342"/>
      <c r="I12" s="342"/>
      <c r="J12" s="64"/>
      <c r="K12" s="177"/>
      <c r="L12" s="343"/>
      <c r="M12" s="343"/>
      <c r="N12" s="344"/>
    </row>
    <row r="13" spans="2:21" x14ac:dyDescent="0.25">
      <c r="B13" s="62" t="s">
        <v>99</v>
      </c>
      <c r="C13" s="296"/>
      <c r="D13" s="345" t="s">
        <v>117</v>
      </c>
      <c r="E13" s="345"/>
      <c r="F13" s="345"/>
      <c r="G13" s="345"/>
      <c r="H13" s="345"/>
      <c r="I13" s="345"/>
      <c r="J13" s="64"/>
      <c r="K13" s="65" t="s">
        <v>100</v>
      </c>
      <c r="L13" s="346"/>
      <c r="M13" s="346"/>
      <c r="N13" s="347"/>
    </row>
    <row r="14" spans="2:21" x14ac:dyDescent="0.25">
      <c r="B14" s="66"/>
      <c r="C14" s="67"/>
      <c r="D14" s="348"/>
      <c r="E14" s="348"/>
      <c r="F14" s="348"/>
      <c r="G14" s="348"/>
      <c r="H14" s="348"/>
      <c r="I14" s="348"/>
      <c r="J14" s="67"/>
      <c r="K14" s="49"/>
      <c r="L14" s="345"/>
      <c r="M14" s="345"/>
      <c r="N14" s="349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50"/>
      <c r="I16" s="350"/>
      <c r="J16" s="350"/>
      <c r="K16" s="296"/>
      <c r="L16" s="70"/>
      <c r="M16" s="351"/>
      <c r="N16" s="352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53" t="s">
        <v>236</v>
      </c>
      <c r="I17" s="353"/>
      <c r="J17" s="353"/>
      <c r="K17" s="296"/>
      <c r="L17" s="70" t="s">
        <v>102</v>
      </c>
      <c r="M17" s="46" t="s">
        <v>237</v>
      </c>
      <c r="N17" s="307"/>
    </row>
    <row r="18" spans="2:14" x14ac:dyDescent="0.25">
      <c r="B18" s="108"/>
      <c r="C18" s="109"/>
      <c r="D18" s="109"/>
      <c r="E18" s="109"/>
      <c r="F18" s="109"/>
      <c r="G18" s="110"/>
      <c r="H18" s="351"/>
      <c r="I18" s="351"/>
      <c r="J18" s="351"/>
      <c r="K18" s="109"/>
      <c r="L18" s="111" t="s">
        <v>103</v>
      </c>
      <c r="M18" s="354" t="s">
        <v>238</v>
      </c>
      <c r="N18" s="355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PLANILHA_SINTÉTICA!N25</f>
        <v>303325.60629999998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6">
        <f>BDI!$E$28</f>
        <v>0.24999811920689652</v>
      </c>
      <c r="F26" s="356"/>
      <c r="G26" s="85" t="s">
        <v>107</v>
      </c>
      <c r="H26" s="81">
        <f>H24*0.25</f>
        <v>75831.401574999996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379157.00787500001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08">
        <v>75</v>
      </c>
      <c r="H32" s="357" t="s">
        <v>31</v>
      </c>
      <c r="I32" s="357"/>
      <c r="J32" s="357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4" t="s">
        <v>110</v>
      </c>
      <c r="H35" s="335"/>
      <c r="I35" s="336">
        <f>RESUMO!F20</f>
        <v>0.67160116544371029</v>
      </c>
      <c r="J35" s="336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4" t="s">
        <v>111</v>
      </c>
      <c r="H37" s="335"/>
      <c r="I37" s="336">
        <f>IF(I35=0,"",1-I35)</f>
        <v>0.32839883455628971</v>
      </c>
      <c r="J37" s="336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37" t="s">
        <v>112</v>
      </c>
      <c r="C41" s="334"/>
      <c r="D41" s="334"/>
      <c r="E41" s="334"/>
      <c r="F41" s="340" t="s">
        <v>231</v>
      </c>
      <c r="G41" s="340"/>
      <c r="H41" s="340"/>
      <c r="I41" s="340"/>
      <c r="J41" s="340"/>
      <c r="K41" s="340"/>
      <c r="L41" s="340"/>
      <c r="M41" s="340"/>
      <c r="N41" s="341"/>
    </row>
    <row r="42" spans="2:14" ht="15.75" x14ac:dyDescent="0.25">
      <c r="B42" s="75"/>
      <c r="C42" s="76"/>
      <c r="D42" s="76"/>
      <c r="E42" s="76"/>
      <c r="F42" s="340"/>
      <c r="G42" s="340"/>
      <c r="H42" s="340"/>
      <c r="I42" s="340"/>
      <c r="J42" s="340"/>
      <c r="K42" s="340"/>
      <c r="L42" s="340"/>
      <c r="M42" s="340"/>
      <c r="N42" s="341"/>
    </row>
    <row r="43" spans="2:14" ht="15.75" x14ac:dyDescent="0.25">
      <c r="B43" s="337" t="s">
        <v>113</v>
      </c>
      <c r="C43" s="334"/>
      <c r="D43" s="334"/>
      <c r="E43" s="334"/>
      <c r="F43" s="85"/>
      <c r="G43" s="97" t="s">
        <v>96</v>
      </c>
      <c r="H43" s="338" t="s">
        <v>232</v>
      </c>
      <c r="I43" s="338"/>
      <c r="J43" s="338"/>
      <c r="K43" s="338"/>
      <c r="L43" s="338"/>
      <c r="M43" s="338"/>
      <c r="N43" s="339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32"/>
      <c r="I45" s="332"/>
      <c r="J45" s="332"/>
      <c r="K45" s="332"/>
      <c r="L45" s="332"/>
      <c r="M45" s="332"/>
      <c r="N45" s="333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29" t="s">
        <v>114</v>
      </c>
      <c r="D55" s="329"/>
      <c r="E55" s="329"/>
      <c r="F55" s="329"/>
      <c r="G55" s="49"/>
      <c r="H55" s="329" t="s">
        <v>115</v>
      </c>
      <c r="I55" s="329"/>
      <c r="J55" s="329" t="s">
        <v>116</v>
      </c>
      <c r="K55" s="329"/>
      <c r="L55" s="329"/>
      <c r="M55" s="329"/>
      <c r="N55" s="330"/>
    </row>
    <row r="56" spans="2:14" x14ac:dyDescent="0.25">
      <c r="B56" s="45"/>
      <c r="C56" s="309" t="s">
        <v>239</v>
      </c>
      <c r="D56" s="119"/>
      <c r="E56" s="304"/>
      <c r="F56" s="119"/>
      <c r="G56" s="99"/>
      <c r="H56" s="329" t="s">
        <v>162</v>
      </c>
      <c r="I56" s="329"/>
      <c r="J56" s="329" t="s">
        <v>163</v>
      </c>
      <c r="K56" s="329"/>
      <c r="L56" s="329"/>
      <c r="M56" s="329"/>
      <c r="N56" s="330"/>
    </row>
    <row r="57" spans="2:14" x14ac:dyDescent="0.25">
      <c r="B57" s="45"/>
      <c r="C57" s="328" t="s">
        <v>84</v>
      </c>
      <c r="D57" s="328"/>
      <c r="E57" s="328"/>
      <c r="F57" s="328"/>
      <c r="G57" s="100"/>
      <c r="H57" s="329" t="s">
        <v>161</v>
      </c>
      <c r="I57" s="329"/>
      <c r="J57" s="329" t="s">
        <v>160</v>
      </c>
      <c r="K57" s="329"/>
      <c r="L57" s="329"/>
      <c r="M57" s="329"/>
      <c r="N57" s="330"/>
    </row>
    <row r="58" spans="2:14" x14ac:dyDescent="0.25">
      <c r="B58" s="45"/>
      <c r="C58" s="328" t="s">
        <v>85</v>
      </c>
      <c r="D58" s="328"/>
      <c r="E58" s="328"/>
      <c r="F58" s="328"/>
      <c r="G58" s="100"/>
      <c r="H58" s="329" t="s">
        <v>85</v>
      </c>
      <c r="I58" s="329"/>
      <c r="J58" s="328" t="s">
        <v>85</v>
      </c>
      <c r="K58" s="328"/>
      <c r="L58" s="328"/>
      <c r="M58" s="328"/>
      <c r="N58" s="331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P4:U7"/>
    <mergeCell ref="B10:K10"/>
    <mergeCell ref="M10:N10"/>
    <mergeCell ref="D11:H11"/>
    <mergeCell ref="L11:N11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G37:H37"/>
    <mergeCell ref="I37:J37"/>
    <mergeCell ref="B41:E41"/>
    <mergeCell ref="B43:E43"/>
    <mergeCell ref="H43:N43"/>
    <mergeCell ref="F41:N42"/>
    <mergeCell ref="H45:N45"/>
    <mergeCell ref="C55:F55"/>
    <mergeCell ref="H55:I55"/>
    <mergeCell ref="J55:N55"/>
    <mergeCell ref="H56:I56"/>
    <mergeCell ref="J56:N56"/>
    <mergeCell ref="C57:F57"/>
    <mergeCell ref="H57:I57"/>
    <mergeCell ref="J57:N57"/>
    <mergeCell ref="C58:F58"/>
    <mergeCell ref="H58:I58"/>
    <mergeCell ref="J58:N58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topLeftCell="A7" zoomScaleNormal="85" zoomScaleSheetLayoutView="100" workbookViewId="0">
      <selection activeCell="G22" sqref="G22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69" t="s">
        <v>223</v>
      </c>
      <c r="E3" s="369"/>
      <c r="F3" s="369"/>
      <c r="G3" s="369"/>
      <c r="H3" s="183"/>
      <c r="I3" s="183"/>
      <c r="J3" s="185"/>
      <c r="K3" s="183"/>
      <c r="L3" s="183"/>
      <c r="M3" s="183"/>
      <c r="N3" s="183"/>
      <c r="O3" s="358" t="s">
        <v>222</v>
      </c>
      <c r="P3" s="358"/>
      <c r="Q3" s="358"/>
      <c r="R3" s="358"/>
      <c r="S3" s="358"/>
      <c r="T3" s="358"/>
    </row>
    <row r="4" spans="2:20" x14ac:dyDescent="0.25">
      <c r="B4" s="182"/>
      <c r="C4" s="186"/>
      <c r="D4" s="369"/>
      <c r="E4" s="369"/>
      <c r="F4" s="369"/>
      <c r="G4" s="369"/>
      <c r="H4" s="186"/>
      <c r="I4" s="186"/>
      <c r="J4" s="185"/>
      <c r="K4" s="183"/>
      <c r="L4" s="183"/>
      <c r="M4" s="183"/>
      <c r="N4" s="183"/>
      <c r="O4" s="358"/>
      <c r="P4" s="358"/>
      <c r="Q4" s="358"/>
      <c r="R4" s="358"/>
      <c r="S4" s="358"/>
      <c r="T4" s="358"/>
    </row>
    <row r="5" spans="2:20" x14ac:dyDescent="0.25">
      <c r="B5" s="182"/>
      <c r="C5" s="186"/>
      <c r="D5" s="369"/>
      <c r="E5" s="369"/>
      <c r="F5" s="369"/>
      <c r="G5" s="369"/>
      <c r="H5" s="186"/>
      <c r="I5" s="186"/>
      <c r="J5" s="185"/>
      <c r="K5" s="183"/>
      <c r="L5" s="183"/>
      <c r="M5" s="183"/>
      <c r="N5" s="183"/>
      <c r="O5" s="358"/>
      <c r="P5" s="358"/>
      <c r="Q5" s="358"/>
      <c r="R5" s="358"/>
      <c r="S5" s="358"/>
      <c r="T5" s="358"/>
    </row>
    <row r="6" spans="2:20" x14ac:dyDescent="0.25">
      <c r="B6" s="182"/>
      <c r="C6" s="186"/>
      <c r="D6" s="369"/>
      <c r="E6" s="369"/>
      <c r="F6" s="369"/>
      <c r="G6" s="369"/>
      <c r="H6" s="186"/>
      <c r="I6" s="186"/>
      <c r="J6" s="185"/>
      <c r="K6" s="183"/>
      <c r="L6" s="183"/>
      <c r="M6" s="183"/>
      <c r="N6" s="183"/>
      <c r="O6" s="358"/>
      <c r="P6" s="358"/>
      <c r="Q6" s="358"/>
      <c r="R6" s="358"/>
      <c r="S6" s="358"/>
      <c r="T6" s="358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1" t="s">
        <v>240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0">
        <v>75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71" t="s">
        <v>32</v>
      </c>
      <c r="J11" s="372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73" t="s">
        <v>33</v>
      </c>
      <c r="C13" s="374"/>
      <c r="D13" s="374"/>
      <c r="E13" s="374"/>
      <c r="F13" s="374"/>
      <c r="G13" s="374"/>
      <c r="H13" s="375"/>
      <c r="I13" s="376"/>
      <c r="J13" s="220">
        <f>PLANILHA_SINTÉTICA!N25</f>
        <v>303325.60629999998</v>
      </c>
      <c r="K13" s="194"/>
      <c r="L13" s="201"/>
      <c r="M13" s="201"/>
      <c r="N13" s="201"/>
      <c r="O13" s="15"/>
    </row>
    <row r="14" spans="2:20" ht="15.75" thickBot="1" x14ac:dyDescent="0.3">
      <c r="B14" s="377" t="s">
        <v>0</v>
      </c>
      <c r="C14" s="379" t="s">
        <v>34</v>
      </c>
      <c r="D14" s="377" t="s">
        <v>35</v>
      </c>
      <c r="E14" s="377" t="s">
        <v>36</v>
      </c>
      <c r="F14" s="385" t="s">
        <v>37</v>
      </c>
      <c r="G14" s="387" t="s">
        <v>38</v>
      </c>
      <c r="H14" s="389" t="s">
        <v>39</v>
      </c>
      <c r="I14" s="390"/>
      <c r="J14" s="391"/>
      <c r="K14" s="192"/>
      <c r="L14" s="30"/>
      <c r="M14" s="30"/>
      <c r="N14" s="30"/>
    </row>
    <row r="15" spans="2:20" ht="15.75" thickBot="1" x14ac:dyDescent="0.3">
      <c r="B15" s="378"/>
      <c r="C15" s="380"/>
      <c r="D15" s="378"/>
      <c r="E15" s="378"/>
      <c r="F15" s="386"/>
      <c r="G15" s="388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16682.9083465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2426.6048504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3124.2537448899998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1920.8003021265608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18879.232004806789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32797.031833568217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81" t="s">
        <v>62</v>
      </c>
      <c r="D22" s="382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81" t="s">
        <v>64</v>
      </c>
      <c r="D23" s="382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81" t="s">
        <v>66</v>
      </c>
      <c r="D24" s="382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83" t="s">
        <v>68</v>
      </c>
      <c r="D25" s="384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65" t="s">
        <v>69</v>
      </c>
      <c r="C26" s="366"/>
      <c r="D26" s="213">
        <f>PLANILHA_SINTÉTICA!N26</f>
        <v>75831.401574999996</v>
      </c>
      <c r="E26" s="227"/>
      <c r="F26" s="210"/>
      <c r="G26" s="365" t="s">
        <v>70</v>
      </c>
      <c r="H26" s="367"/>
      <c r="I26" s="367"/>
      <c r="J26" s="366"/>
      <c r="K26" s="184"/>
      <c r="L26" s="29"/>
      <c r="M26" s="29"/>
      <c r="N26" s="29"/>
    </row>
    <row r="27" spans="2:14" ht="15.75" thickBot="1" x14ac:dyDescent="0.3">
      <c r="B27" s="365" t="s">
        <v>71</v>
      </c>
      <c r="C27" s="366"/>
      <c r="D27" s="213">
        <f>D26+J13</f>
        <v>379157.00787500001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65" t="s">
        <v>73</v>
      </c>
      <c r="C28" s="367"/>
      <c r="D28" s="366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70"/>
      <c r="H41" s="370"/>
      <c r="I41" s="370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68" t="s">
        <v>236</v>
      </c>
      <c r="H42" s="368"/>
      <c r="I42" s="368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64" t="s">
        <v>84</v>
      </c>
      <c r="H43" s="364"/>
      <c r="I43" s="364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64" t="s">
        <v>85</v>
      </c>
      <c r="H44" s="364"/>
      <c r="I44" s="364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C24:D24"/>
    <mergeCell ref="C25:D25"/>
    <mergeCell ref="F14:F15"/>
    <mergeCell ref="G14:G15"/>
    <mergeCell ref="H14:J14"/>
    <mergeCell ref="C22:D22"/>
    <mergeCell ref="C23:D23"/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G24" sqref="G24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58" t="s">
        <v>222</v>
      </c>
      <c r="N4" s="358"/>
      <c r="O4" s="358"/>
      <c r="P4" s="358"/>
      <c r="Q4" s="358"/>
      <c r="R4" s="358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58"/>
      <c r="N5" s="358"/>
      <c r="O5" s="358"/>
      <c r="P5" s="358"/>
      <c r="Q5" s="358"/>
      <c r="R5" s="358"/>
    </row>
    <row r="6" spans="2:18" ht="36" customHeight="1" x14ac:dyDescent="0.25">
      <c r="B6" s="392" t="s">
        <v>149</v>
      </c>
      <c r="C6" s="393"/>
      <c r="D6" s="393"/>
      <c r="E6" s="393"/>
      <c r="F6" s="393"/>
      <c r="G6" s="393"/>
      <c r="H6" s="393"/>
      <c r="I6" s="393"/>
      <c r="J6" s="394"/>
      <c r="M6" s="358"/>
      <c r="N6" s="358"/>
      <c r="O6" s="358"/>
      <c r="P6" s="358"/>
      <c r="Q6" s="358"/>
      <c r="R6" s="358"/>
    </row>
    <row r="7" spans="2:18" x14ac:dyDescent="0.25">
      <c r="B7" s="233"/>
      <c r="C7" s="414" t="s">
        <v>132</v>
      </c>
      <c r="D7" s="414"/>
      <c r="E7" s="414"/>
      <c r="F7" s="414"/>
      <c r="G7" s="414"/>
      <c r="H7" s="414"/>
      <c r="I7" s="414"/>
      <c r="J7" s="415"/>
      <c r="M7" s="358"/>
      <c r="N7" s="358"/>
      <c r="O7" s="358"/>
      <c r="P7" s="358"/>
      <c r="Q7" s="358"/>
      <c r="R7" s="358"/>
    </row>
    <row r="8" spans="2:18" x14ac:dyDescent="0.25">
      <c r="B8" s="233"/>
      <c r="C8" s="414" t="s">
        <v>131</v>
      </c>
      <c r="D8" s="414"/>
      <c r="E8" s="414"/>
      <c r="F8" s="414"/>
      <c r="G8" s="414"/>
      <c r="H8" s="414"/>
      <c r="I8" s="414"/>
      <c r="J8" s="415"/>
    </row>
    <row r="9" spans="2:18" x14ac:dyDescent="0.25">
      <c r="B9" s="233"/>
      <c r="C9" s="144" t="s">
        <v>133</v>
      </c>
      <c r="D9" s="177"/>
      <c r="E9" s="144"/>
      <c r="F9" s="229" t="s">
        <v>234</v>
      </c>
      <c r="H9" s="137"/>
      <c r="I9" s="147" t="s">
        <v>136</v>
      </c>
      <c r="J9" s="314" t="s">
        <v>238</v>
      </c>
    </row>
    <row r="10" spans="2:18" x14ac:dyDescent="0.25">
      <c r="B10" s="233"/>
      <c r="C10" s="145" t="s">
        <v>134</v>
      </c>
      <c r="D10" s="137"/>
      <c r="E10" s="312" t="s">
        <v>236</v>
      </c>
      <c r="F10" s="177"/>
      <c r="G10" s="137"/>
      <c r="H10" s="145" t="s">
        <v>135</v>
      </c>
      <c r="I10" s="313" t="s">
        <v>237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1" t="s">
        <v>127</v>
      </c>
      <c r="J11" s="412"/>
    </row>
    <row r="12" spans="2:18" ht="15" customHeight="1" x14ac:dyDescent="0.25">
      <c r="B12" s="400"/>
      <c r="C12" s="401"/>
      <c r="D12" s="401"/>
      <c r="E12" s="401"/>
      <c r="F12" s="401"/>
      <c r="G12" s="401"/>
      <c r="H12" s="401"/>
      <c r="I12" s="401"/>
      <c r="J12" s="402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3" t="s">
        <v>0</v>
      </c>
      <c r="C14" s="403" t="s">
        <v>1</v>
      </c>
      <c r="D14" s="403"/>
      <c r="E14" s="403"/>
      <c r="F14" s="403" t="s">
        <v>120</v>
      </c>
      <c r="G14" s="403"/>
      <c r="H14" s="403"/>
      <c r="I14" s="403" t="s">
        <v>121</v>
      </c>
      <c r="J14" s="410" t="s">
        <v>24</v>
      </c>
    </row>
    <row r="15" spans="2:18" ht="15.75" x14ac:dyDescent="0.25">
      <c r="B15" s="413"/>
      <c r="C15" s="403"/>
      <c r="D15" s="403"/>
      <c r="E15" s="403"/>
      <c r="F15" s="162" t="s">
        <v>122</v>
      </c>
      <c r="G15" s="162" t="s">
        <v>123</v>
      </c>
      <c r="H15" s="162" t="s">
        <v>95</v>
      </c>
      <c r="I15" s="403"/>
      <c r="J15" s="410"/>
    </row>
    <row r="16" spans="2:18" ht="15.75" x14ac:dyDescent="0.25">
      <c r="B16" s="238">
        <v>1</v>
      </c>
      <c r="C16" s="404" t="s">
        <v>11</v>
      </c>
      <c r="D16" s="405"/>
      <c r="E16" s="406"/>
      <c r="F16" s="142">
        <f>PLANILHA_SINTÉTICA!M14</f>
        <v>23147.613600000004</v>
      </c>
      <c r="G16" s="142">
        <f>PLANILHA_SINTÉTICA!L14</f>
        <v>7364.1907300000003</v>
      </c>
      <c r="H16" s="126">
        <f>PLANILHA_SINTÉTICA!N14</f>
        <v>30511.800999999996</v>
      </c>
      <c r="I16" s="126">
        <f>H16*1.25</f>
        <v>38139.751249999994</v>
      </c>
      <c r="J16" s="239">
        <f>F20</f>
        <v>0.67160116544371029</v>
      </c>
    </row>
    <row r="17" spans="2:10" ht="15.75" x14ac:dyDescent="0.25">
      <c r="B17" s="240">
        <v>2</v>
      </c>
      <c r="C17" s="407" t="s">
        <v>12</v>
      </c>
      <c r="D17" s="408"/>
      <c r="E17" s="409"/>
      <c r="F17" s="142">
        <f>PLANILHA_SINTÉTICA!M19</f>
        <v>180566.21710000001</v>
      </c>
      <c r="G17" s="142">
        <f>PLANILHA_SINTÉTICA!L19</f>
        <v>92247.588199999998</v>
      </c>
      <c r="H17" s="126">
        <f>PLANILHA_SINTÉTICA!N19</f>
        <v>272813.80530000001</v>
      </c>
      <c r="I17" s="126">
        <f>H17*1.25</f>
        <v>341017.25662500004</v>
      </c>
      <c r="J17" s="239">
        <f>G20</f>
        <v>0.32839884553459148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203713.83070000002</v>
      </c>
      <c r="G19" s="143">
        <f>G16+G17</f>
        <v>99611.77893</v>
      </c>
      <c r="H19" s="139">
        <f>SUM(H16:H17)</f>
        <v>303325.60629999998</v>
      </c>
      <c r="I19" s="130">
        <f>H19*1.25</f>
        <v>379157.00787500001</v>
      </c>
      <c r="J19" s="244">
        <f>SUM(J16:J17)</f>
        <v>1.0000000109783018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0.67160116544371029</v>
      </c>
      <c r="G20" s="141">
        <f>G19/H19</f>
        <v>0.32839884553459148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7"/>
      <c r="C21" s="398"/>
      <c r="D21" s="398"/>
      <c r="E21" s="398"/>
      <c r="F21" s="398"/>
      <c r="G21" s="398"/>
      <c r="H21" s="398"/>
      <c r="I21" s="398"/>
      <c r="J21" s="399"/>
    </row>
    <row r="22" spans="2:10" ht="15.75" x14ac:dyDescent="0.25">
      <c r="B22" s="395" t="s">
        <v>241</v>
      </c>
      <c r="C22" s="396"/>
      <c r="D22" s="396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2"/>
  <sheetViews>
    <sheetView view="pageBreakPreview" zoomScaleNormal="85" zoomScaleSheetLayoutView="100" zoomScalePageLayoutView="70" workbookViewId="0">
      <selection activeCell="C8" sqref="C8:M8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9" t="s">
        <v>130</v>
      </c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4" t="s">
        <v>132</v>
      </c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234"/>
    </row>
    <row r="8" spans="2:23" ht="15.75" customHeight="1" x14ac:dyDescent="0.25">
      <c r="B8" s="258"/>
      <c r="C8" s="414" t="s">
        <v>131</v>
      </c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234"/>
      <c r="R8" s="358" t="s">
        <v>225</v>
      </c>
      <c r="S8" s="358"/>
      <c r="T8" s="358"/>
      <c r="U8" s="358"/>
      <c r="V8" s="358"/>
      <c r="W8" s="358"/>
    </row>
    <row r="9" spans="2:23" ht="15.75" customHeight="1" x14ac:dyDescent="0.25">
      <c r="B9" s="261"/>
      <c r="C9" s="144" t="s">
        <v>133</v>
      </c>
      <c r="E9" s="229" t="s">
        <v>234</v>
      </c>
      <c r="F9" s="144"/>
      <c r="G9" s="137"/>
      <c r="H9" s="137"/>
      <c r="I9" s="137"/>
      <c r="J9" s="137"/>
      <c r="K9" s="145" t="s">
        <v>136</v>
      </c>
      <c r="L9" s="316" t="s">
        <v>238</v>
      </c>
      <c r="M9" s="137"/>
      <c r="N9" s="235"/>
      <c r="R9" s="358"/>
      <c r="S9" s="358"/>
      <c r="T9" s="358"/>
      <c r="U9" s="358"/>
      <c r="V9" s="358"/>
      <c r="W9" s="358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15" t="s">
        <v>236</v>
      </c>
      <c r="I10" s="137"/>
      <c r="J10" s="137"/>
      <c r="K10" s="145" t="s">
        <v>135</v>
      </c>
      <c r="L10" s="313" t="s">
        <v>237</v>
      </c>
      <c r="M10" s="137"/>
      <c r="N10" s="235"/>
      <c r="R10" s="358"/>
      <c r="S10" s="358"/>
      <c r="T10" s="358"/>
      <c r="U10" s="358"/>
      <c r="V10" s="358"/>
      <c r="W10" s="358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58"/>
      <c r="S11" s="358"/>
      <c r="T11" s="358"/>
      <c r="U11" s="358"/>
      <c r="V11" s="358"/>
      <c r="W11" s="358"/>
    </row>
    <row r="12" spans="2:23" ht="15" customHeight="1" x14ac:dyDescent="0.25">
      <c r="B12" s="424" t="s">
        <v>0</v>
      </c>
      <c r="C12" s="425" t="s">
        <v>1</v>
      </c>
      <c r="D12" s="322" t="s">
        <v>2</v>
      </c>
      <c r="E12" s="323"/>
      <c r="F12" s="324"/>
      <c r="G12" s="427" t="s">
        <v>3</v>
      </c>
      <c r="H12" s="418" t="s">
        <v>25</v>
      </c>
      <c r="I12" s="418" t="s">
        <v>123</v>
      </c>
      <c r="J12" s="418" t="s">
        <v>122</v>
      </c>
      <c r="K12" s="418" t="s">
        <v>128</v>
      </c>
      <c r="L12" s="418" t="s">
        <v>123</v>
      </c>
      <c r="M12" s="418" t="s">
        <v>122</v>
      </c>
      <c r="N12" s="429" t="s">
        <v>129</v>
      </c>
      <c r="O12" s="417"/>
    </row>
    <row r="13" spans="2:23" ht="15" customHeight="1" x14ac:dyDescent="0.25">
      <c r="B13" s="424"/>
      <c r="C13" s="426"/>
      <c r="D13" s="168" t="s">
        <v>4</v>
      </c>
      <c r="E13" s="167" t="s">
        <v>7</v>
      </c>
      <c r="F13" s="167" t="s">
        <v>22</v>
      </c>
      <c r="G13" s="428"/>
      <c r="H13" s="419"/>
      <c r="I13" s="419"/>
      <c r="J13" s="419"/>
      <c r="K13" s="419"/>
      <c r="L13" s="419"/>
      <c r="M13" s="419"/>
      <c r="N13" s="429"/>
      <c r="O13" s="417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SUM(L15:L18)</f>
        <v>7364.1907300000003</v>
      </c>
      <c r="M14" s="25">
        <f>SUM(M15:M18)</f>
        <v>23147.613600000004</v>
      </c>
      <c r="N14" s="25">
        <f>SUM(N15:N18)</f>
        <v>30511.800999999996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12.64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2574.5152000000003</v>
      </c>
      <c r="M15" s="16">
        <f>J15*H15</f>
        <v>5861.6736000000001</v>
      </c>
      <c r="N15" s="264">
        <f>K15*H15</f>
        <v>8436.1887999999999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51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8" si="0">I16*H16</f>
        <v>3795.9300000000003</v>
      </c>
      <c r="M16" s="16">
        <f t="shared" ref="M16:M18" si="1">J16*H16</f>
        <v>17249.22</v>
      </c>
      <c r="N16" s="264">
        <f t="shared" ref="N16:N18" si="2">K16*H16</f>
        <v>21045.149999999998</v>
      </c>
      <c r="O16" s="28"/>
    </row>
    <row r="17" spans="1:15" x14ac:dyDescent="0.25">
      <c r="B17" s="263" t="str">
        <f>'PLANILHA REFERENCIA DETRAN PR'!A23</f>
        <v>1.17</v>
      </c>
      <c r="C17" s="7" t="str">
        <f>'PLANILHA REFERENCIA DETRAN PR'!B23</f>
        <v>Retirada de poste simples de aço, diâmetro de 2" (desonerado)</v>
      </c>
      <c r="D17" s="8" t="str">
        <f>'PLANILHA REFERENCIA DETRAN PR'!C23</f>
        <v>SCO/RJ</v>
      </c>
      <c r="E17" s="8" t="str">
        <f>'PLANILHA REFERENCIA DETRAN PR'!D23</f>
        <v>ST 64.15.0200</v>
      </c>
      <c r="F17" s="9">
        <f>'PLANILHA REFERENCIA DETRAN PR'!E23</f>
        <v>44927</v>
      </c>
      <c r="G17" s="8" t="str">
        <f>'PLANILHA REFERENCIA DETRAN PR'!F23</f>
        <v>ud</v>
      </c>
      <c r="H17" s="18">
        <v>27</v>
      </c>
      <c r="I17" s="16">
        <f>'PLANILHA REFERENCIA DETRAN PR'!G23</f>
        <v>31.46</v>
      </c>
      <c r="J17" s="16">
        <f>'PLANILHA REFERENCIA DETRAN PR'!H23</f>
        <v>1.36</v>
      </c>
      <c r="K17" s="16">
        <f>'PLANILHA REFERENCIA DETRAN PR'!I23</f>
        <v>32.82</v>
      </c>
      <c r="L17" s="16">
        <f t="shared" si="0"/>
        <v>849.42000000000007</v>
      </c>
      <c r="M17" s="16">
        <f t="shared" si="1"/>
        <v>36.720000000000006</v>
      </c>
      <c r="N17" s="264">
        <f t="shared" si="2"/>
        <v>886.14</v>
      </c>
      <c r="O17" s="28"/>
    </row>
    <row r="18" spans="1:15" x14ac:dyDescent="0.25">
      <c r="B18" s="263" t="str">
        <f>'PLANILHA REFERENCIA DETRAN PR'!A25</f>
        <v>1.19</v>
      </c>
      <c r="C18" s="7" t="str">
        <f>'PLANILHA REFERENCIA DETRAN PR'!B25</f>
        <v>Remoção de placa de sinalização</v>
      </c>
      <c r="D18" s="8" t="str">
        <f>'PLANILHA REFERENCIA DETRAN PR'!C25</f>
        <v>DNIT</v>
      </c>
      <c r="E18" s="8">
        <f>'PLANILHA REFERENCIA DETRAN PR'!D25</f>
        <v>5213364</v>
      </c>
      <c r="F18" s="9">
        <f>'PLANILHA REFERENCIA DETRAN PR'!E25</f>
        <v>44835</v>
      </c>
      <c r="G18" s="8" t="str">
        <f>'PLANILHA REFERENCIA DETRAN PR'!F25</f>
        <v>M2</v>
      </c>
      <c r="H18" s="18">
        <v>6.66</v>
      </c>
      <c r="I18" s="16">
        <f>'PLANILHA REFERENCIA DETRAN PR'!G25</f>
        <v>21.670500000000001</v>
      </c>
      <c r="J18" s="16">
        <f>'PLANILHA REFERENCIA DETRAN PR'!H25</f>
        <v>0</v>
      </c>
      <c r="K18" s="16">
        <f>'PLANILHA REFERENCIA DETRAN PR'!I25</f>
        <v>21.67</v>
      </c>
      <c r="L18" s="16">
        <f t="shared" si="0"/>
        <v>144.32553000000001</v>
      </c>
      <c r="M18" s="16">
        <f t="shared" si="1"/>
        <v>0</v>
      </c>
      <c r="N18" s="264">
        <f t="shared" si="2"/>
        <v>144.32220000000001</v>
      </c>
      <c r="O18" s="28"/>
    </row>
    <row r="19" spans="1:15" x14ac:dyDescent="0.25">
      <c r="B19" s="262">
        <v>2</v>
      </c>
      <c r="C19" s="5" t="s">
        <v>12</v>
      </c>
      <c r="D19" s="146"/>
      <c r="E19" s="4"/>
      <c r="F19" s="4"/>
      <c r="G19" s="4"/>
      <c r="H19" s="306"/>
      <c r="I19" s="17"/>
      <c r="J19" s="17"/>
      <c r="K19" s="24"/>
      <c r="L19" s="25">
        <f>SUM(L20:L22)</f>
        <v>92247.588199999998</v>
      </c>
      <c r="M19" s="25">
        <f>SUM(M20:M22)</f>
        <v>180566.21710000001</v>
      </c>
      <c r="N19" s="25">
        <f>SUM(N20:N22)</f>
        <v>272813.80530000001</v>
      </c>
      <c r="O19" s="28"/>
    </row>
    <row r="20" spans="1:15" s="15" customFormat="1" x14ac:dyDescent="0.25">
      <c r="B20" s="263" t="str">
        <f>'PLANILHA REFERENCIA DETRAN PR'!A30</f>
        <v>2.2</v>
      </c>
      <c r="C20" s="7" t="str">
        <f>'PLANILHA REFERENCIA DETRAN PR'!B30</f>
        <v>Faixa de sinalização horizontal c/tinta resina acrílica base solvente</v>
      </c>
      <c r="D20" s="8" t="str">
        <f>'PLANILHA REFERENCIA DETRAN PR'!C30</f>
        <v>DERPR</v>
      </c>
      <c r="E20" s="8">
        <f>'PLANILHA REFERENCIA DETRAN PR'!D30</f>
        <v>822000</v>
      </c>
      <c r="F20" s="9">
        <f>'PLANILHA REFERENCIA DETRAN PR'!E30</f>
        <v>44774</v>
      </c>
      <c r="G20" s="8" t="str">
        <f>'PLANILHA REFERENCIA DETRAN PR'!F30</f>
        <v>M2</v>
      </c>
      <c r="H20" s="18">
        <v>34.229999999999997</v>
      </c>
      <c r="I20" s="16">
        <f>'PLANILHA REFERENCIA DETRAN PR'!G30</f>
        <v>10.050000000000001</v>
      </c>
      <c r="J20" s="16">
        <f>'PLANILHA REFERENCIA DETRAN PR'!H30</f>
        <v>24.46</v>
      </c>
      <c r="K20" s="16">
        <f>'PLANILHA REFERENCIA DETRAN PR'!I30</f>
        <v>34.51</v>
      </c>
      <c r="L20" s="16">
        <f t="shared" ref="L20" si="3">I20*H20</f>
        <v>344.01150000000001</v>
      </c>
      <c r="M20" s="16">
        <f t="shared" ref="M20" si="4">J20*H20</f>
        <v>837.2657999999999</v>
      </c>
      <c r="N20" s="264">
        <f t="shared" ref="N20" si="5">K20*H20</f>
        <v>1181.2772999999997</v>
      </c>
    </row>
    <row r="21" spans="1:15" s="15" customFormat="1" x14ac:dyDescent="0.25">
      <c r="B21" s="263" t="str">
        <f>'PLANILHA REFERENCIA DETRAN PR'!A31</f>
        <v>2.3</v>
      </c>
      <c r="C21" s="7" t="str">
        <f>'PLANILHA REFERENCIA DETRAN PR'!B31</f>
        <v>Faixa de sinalização horizontal - termoplástico por aspersão - e=1,5mm</v>
      </c>
      <c r="D21" s="8" t="str">
        <f>'PLANILHA REFERENCIA DETRAN PR'!C31</f>
        <v>DERPR</v>
      </c>
      <c r="E21" s="8">
        <f>'PLANILHA REFERENCIA DETRAN PR'!D31</f>
        <v>822350</v>
      </c>
      <c r="F21" s="9">
        <f>'PLANILHA REFERENCIA DETRAN PR'!E31</f>
        <v>44774</v>
      </c>
      <c r="G21" s="8" t="str">
        <f>'PLANILHA REFERENCIA DETRAN PR'!F31</f>
        <v>M2</v>
      </c>
      <c r="H21" s="18">
        <v>1885.34</v>
      </c>
      <c r="I21" s="16">
        <f>'PLANILHA REFERENCIA DETRAN PR'!G31</f>
        <v>20.41</v>
      </c>
      <c r="J21" s="16">
        <f>'PLANILHA REFERENCIA DETRAN PR'!H31</f>
        <v>26.12</v>
      </c>
      <c r="K21" s="16">
        <f>'PLANILHA REFERENCIA DETRAN PR'!I31</f>
        <v>46.53</v>
      </c>
      <c r="L21" s="16">
        <f t="shared" ref="L21:L22" si="6">I21*H21</f>
        <v>38479.789400000001</v>
      </c>
      <c r="M21" s="16">
        <f t="shared" ref="M21:M22" si="7">J21*H21</f>
        <v>49245.080800000003</v>
      </c>
      <c r="N21" s="264">
        <f t="shared" ref="N21:N22" si="8">K21*H21</f>
        <v>87724.870200000005</v>
      </c>
    </row>
    <row r="22" spans="1:15" s="15" customFormat="1" x14ac:dyDescent="0.25">
      <c r="B22" s="263" t="str">
        <f>'PLANILHA REFERENCIA DETRAN PR'!A32</f>
        <v>2.4</v>
      </c>
      <c r="C22" s="7" t="str">
        <f>'PLANILHA REFERENCIA DETRAN PR'!B32</f>
        <v>Pintura de setas e zebrados - termoplástico por extrusão - e=3mm</v>
      </c>
      <c r="D22" s="8" t="str">
        <f>'PLANILHA REFERENCIA DETRAN PR'!C32</f>
        <v>DERPR</v>
      </c>
      <c r="E22" s="8">
        <f>'PLANILHA REFERENCIA DETRAN PR'!D32</f>
        <v>822330</v>
      </c>
      <c r="F22" s="9">
        <f>'PLANILHA REFERENCIA DETRAN PR'!E32</f>
        <v>44774</v>
      </c>
      <c r="G22" s="8" t="str">
        <f>'PLANILHA REFERENCIA DETRAN PR'!F32</f>
        <v>M2</v>
      </c>
      <c r="H22" s="18">
        <v>2617.5300000000002</v>
      </c>
      <c r="I22" s="16">
        <f>'PLANILHA REFERENCIA DETRAN PR'!G32</f>
        <v>20.41</v>
      </c>
      <c r="J22" s="16">
        <f>'PLANILHA REFERENCIA DETRAN PR'!H32</f>
        <v>49.85</v>
      </c>
      <c r="K22" s="16">
        <f>'PLANILHA REFERENCIA DETRAN PR'!I32</f>
        <v>70.260000000000005</v>
      </c>
      <c r="L22" s="16">
        <f t="shared" si="6"/>
        <v>53423.787300000004</v>
      </c>
      <c r="M22" s="16">
        <f t="shared" si="7"/>
        <v>130483.87050000002</v>
      </c>
      <c r="N22" s="264">
        <f t="shared" si="8"/>
        <v>183907.65780000002</v>
      </c>
    </row>
    <row r="23" spans="1:15" s="15" customFormat="1" x14ac:dyDescent="0.25">
      <c r="B23" s="265"/>
      <c r="C23" s="10"/>
      <c r="D23" s="11"/>
      <c r="E23" s="14"/>
      <c r="F23" s="13"/>
      <c r="G23" s="14"/>
      <c r="H23" s="19"/>
      <c r="I23" s="19"/>
      <c r="J23" s="19"/>
      <c r="K23" s="26"/>
      <c r="L23" s="26"/>
      <c r="M23" s="26"/>
      <c r="N23" s="266"/>
    </row>
    <row r="24" spans="1:15" s="15" customFormat="1" x14ac:dyDescent="0.25">
      <c r="B24" s="265"/>
      <c r="C24" s="10"/>
      <c r="D24" s="11"/>
      <c r="E24" s="14"/>
      <c r="F24" s="13"/>
      <c r="G24" s="14"/>
      <c r="H24" s="19"/>
      <c r="I24" s="19"/>
      <c r="J24" s="19"/>
      <c r="K24" s="26"/>
      <c r="L24" s="26"/>
      <c r="M24" s="26"/>
      <c r="N24" s="266"/>
    </row>
    <row r="25" spans="1:15" s="15" customFormat="1" x14ac:dyDescent="0.25">
      <c r="B25" s="265"/>
      <c r="C25" s="10"/>
      <c r="D25" s="11"/>
      <c r="E25" s="14"/>
      <c r="F25" s="13"/>
      <c r="G25" s="14"/>
      <c r="H25" s="420"/>
      <c r="I25" s="420"/>
      <c r="J25" s="420"/>
      <c r="K25" s="420"/>
      <c r="L25" s="421" t="s">
        <v>148</v>
      </c>
      <c r="M25" s="421"/>
      <c r="N25" s="267">
        <f>N14+N19</f>
        <v>303325.60629999998</v>
      </c>
    </row>
    <row r="26" spans="1:15" s="15" customFormat="1" x14ac:dyDescent="0.25">
      <c r="B26" s="265"/>
      <c r="C26" s="10"/>
      <c r="D26" s="11"/>
      <c r="E26" s="14"/>
      <c r="F26" s="13"/>
      <c r="G26" s="14"/>
      <c r="H26" s="416"/>
      <c r="I26" s="416"/>
      <c r="J26" s="416"/>
      <c r="K26" s="416"/>
      <c r="L26" s="422" t="s">
        <v>28</v>
      </c>
      <c r="M26" s="422"/>
      <c r="N26" s="267">
        <f>N25*0.25</f>
        <v>75831.401574999996</v>
      </c>
    </row>
    <row r="27" spans="1:15" x14ac:dyDescent="0.25">
      <c r="B27" s="268"/>
      <c r="C27" s="10"/>
      <c r="D27" s="11"/>
      <c r="E27" s="12"/>
      <c r="F27" s="13"/>
      <c r="G27" s="14"/>
      <c r="H27" s="416"/>
      <c r="I27" s="416"/>
      <c r="J27" s="416"/>
      <c r="K27" s="416"/>
      <c r="L27" s="423" t="s">
        <v>121</v>
      </c>
      <c r="M27" s="423"/>
      <c r="N27" s="269">
        <f>N25+N26</f>
        <v>379157.00787500001</v>
      </c>
      <c r="O27" s="15"/>
    </row>
    <row r="28" spans="1:15" x14ac:dyDescent="0.25">
      <c r="B28" s="268"/>
      <c r="C28" s="10"/>
      <c r="D28" s="11"/>
      <c r="E28" s="12"/>
      <c r="F28" s="13"/>
      <c r="G28" s="14"/>
      <c r="H28" s="259"/>
      <c r="I28" s="259"/>
      <c r="J28" s="259"/>
      <c r="K28" s="259"/>
      <c r="L28" s="259"/>
      <c r="M28" s="259"/>
      <c r="N28" s="234"/>
    </row>
    <row r="29" spans="1:15" ht="15.75" thickBot="1" x14ac:dyDescent="0.3">
      <c r="B29" s="270"/>
      <c r="C29" s="271"/>
      <c r="D29" s="271"/>
      <c r="E29" s="271"/>
      <c r="F29" s="271"/>
      <c r="G29" s="271"/>
      <c r="H29" s="272"/>
      <c r="I29" s="272"/>
      <c r="J29" s="272"/>
      <c r="K29" s="272"/>
      <c r="L29" s="272"/>
      <c r="M29" s="272"/>
      <c r="N29" s="273"/>
    </row>
    <row r="30" spans="1:15" x14ac:dyDescent="0.25">
      <c r="N30" t="s">
        <v>96</v>
      </c>
    </row>
    <row r="31" spans="1:15" ht="15" customHeight="1" x14ac:dyDescent="0.25">
      <c r="A31" s="23"/>
      <c r="B31"/>
      <c r="G31" s="20"/>
      <c r="M31"/>
      <c r="N31" s="23"/>
    </row>
    <row r="32" spans="1:15" ht="18.75" customHeight="1" x14ac:dyDescent="0.25">
      <c r="A32" s="23"/>
      <c r="B32"/>
      <c r="G32" s="20"/>
      <c r="M32"/>
      <c r="N32" s="23"/>
    </row>
    <row r="33" spans="1:14" x14ac:dyDescent="0.25">
      <c r="A33" s="23"/>
      <c r="B33"/>
      <c r="G33" s="20"/>
      <c r="M33"/>
      <c r="N33" s="23"/>
    </row>
    <row r="34" spans="1:14" x14ac:dyDescent="0.25">
      <c r="A34" s="23"/>
      <c r="B34"/>
      <c r="G34" s="20"/>
      <c r="M34"/>
      <c r="N34" s="23"/>
    </row>
    <row r="35" spans="1:14" x14ac:dyDescent="0.25">
      <c r="N35" s="3"/>
    </row>
    <row r="36" spans="1:14" x14ac:dyDescent="0.25">
      <c r="N36" s="3"/>
    </row>
    <row r="37" spans="1:14" x14ac:dyDescent="0.25">
      <c r="N37" s="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70" spans="3:14" ht="16.5" x14ac:dyDescent="0.25">
      <c r="C70" s="2"/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</sheetData>
  <mergeCells count="22">
    <mergeCell ref="L27:M27"/>
    <mergeCell ref="H27:K27"/>
    <mergeCell ref="R8:W11"/>
    <mergeCell ref="B12:B13"/>
    <mergeCell ref="C12:C13"/>
    <mergeCell ref="G12:G13"/>
    <mergeCell ref="N12:N13"/>
    <mergeCell ref="D12:F12"/>
    <mergeCell ref="H12:H13"/>
    <mergeCell ref="K12:K13"/>
    <mergeCell ref="C7:M7"/>
    <mergeCell ref="C8:M8"/>
    <mergeCell ref="C5:M5"/>
    <mergeCell ref="H26:K26"/>
    <mergeCell ref="O12:O13"/>
    <mergeCell ref="I12:I13"/>
    <mergeCell ref="J12:J13"/>
    <mergeCell ref="L12:L13"/>
    <mergeCell ref="M12:M13"/>
    <mergeCell ref="H25:K25"/>
    <mergeCell ref="L25:M25"/>
    <mergeCell ref="L26:M26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9"/>
  <sheetViews>
    <sheetView view="pageBreakPreview" zoomScale="115" zoomScaleNormal="100" zoomScaleSheetLayoutView="115" workbookViewId="0">
      <selection activeCell="I28" sqref="I28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4" t="s">
        <v>226</v>
      </c>
      <c r="P4" s="434"/>
      <c r="Q4" s="434"/>
      <c r="R4" s="434"/>
      <c r="S4" s="434"/>
      <c r="T4" s="434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4"/>
      <c r="P5" s="434"/>
      <c r="Q5" s="434"/>
      <c r="R5" s="434"/>
      <c r="S5" s="434"/>
      <c r="T5" s="434"/>
    </row>
    <row r="6" spans="2:20" ht="17.25" customHeight="1" x14ac:dyDescent="0.25">
      <c r="B6" s="430" t="s">
        <v>150</v>
      </c>
      <c r="C6" s="431"/>
      <c r="D6" s="431"/>
      <c r="E6" s="431"/>
      <c r="F6" s="431"/>
      <c r="G6" s="431"/>
      <c r="H6" s="431"/>
      <c r="I6" s="431"/>
      <c r="J6" s="431"/>
      <c r="K6" s="431"/>
      <c r="L6" s="432"/>
      <c r="O6" s="434"/>
      <c r="P6" s="434"/>
      <c r="Q6" s="434"/>
      <c r="R6" s="434"/>
      <c r="S6" s="434"/>
      <c r="T6" s="434"/>
    </row>
    <row r="7" spans="2:20" ht="15" customHeight="1" x14ac:dyDescent="0.25">
      <c r="B7" s="433" t="s">
        <v>132</v>
      </c>
      <c r="C7" s="414"/>
      <c r="D7" s="414"/>
      <c r="E7" s="414"/>
      <c r="F7" s="414"/>
      <c r="G7" s="414"/>
      <c r="H7" s="414"/>
      <c r="I7" s="414"/>
      <c r="J7" s="414"/>
      <c r="K7" s="414"/>
      <c r="L7" s="415"/>
      <c r="O7" s="434"/>
      <c r="P7" s="434"/>
      <c r="Q7" s="434"/>
      <c r="R7" s="434"/>
      <c r="S7" s="434"/>
      <c r="T7" s="434"/>
    </row>
    <row r="8" spans="2:20" x14ac:dyDescent="0.25">
      <c r="B8" s="433" t="s">
        <v>131</v>
      </c>
      <c r="C8" s="414"/>
      <c r="D8" s="414"/>
      <c r="E8" s="414"/>
      <c r="F8" s="414"/>
      <c r="G8" s="414"/>
      <c r="H8" s="414"/>
      <c r="I8" s="414"/>
      <c r="J8" s="414"/>
      <c r="K8" s="414"/>
      <c r="L8" s="415"/>
      <c r="O8" s="434"/>
      <c r="P8" s="434"/>
      <c r="Q8" s="434"/>
      <c r="R8" s="434"/>
      <c r="S8" s="434"/>
      <c r="T8" s="434"/>
    </row>
    <row r="9" spans="2:20" x14ac:dyDescent="0.25">
      <c r="B9" s="274" t="s">
        <v>133</v>
      </c>
      <c r="C9" s="275"/>
      <c r="D9" s="275"/>
      <c r="E9" s="313" t="s">
        <v>234</v>
      </c>
      <c r="F9" s="137"/>
      <c r="G9" s="137"/>
      <c r="H9" s="137"/>
      <c r="I9" s="137"/>
      <c r="J9" s="145" t="s">
        <v>136</v>
      </c>
      <c r="K9" s="316" t="s">
        <v>238</v>
      </c>
      <c r="L9" s="235"/>
      <c r="O9" s="434"/>
      <c r="P9" s="434"/>
      <c r="Q9" s="434"/>
      <c r="R9" s="434"/>
      <c r="S9" s="434"/>
      <c r="T9" s="434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15" t="s">
        <v>236</v>
      </c>
      <c r="H10" s="137"/>
      <c r="I10" s="137"/>
      <c r="J10" s="145" t="s">
        <v>135</v>
      </c>
      <c r="K10" s="313" t="s">
        <v>237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1" t="s">
        <v>145</v>
      </c>
      <c r="C13" s="302">
        <f>VLOOKUP(B13,'PLANILHA REFERENCIA DETRAN PR'!$A$6:$I$42,4,FALSE)</f>
        <v>822330</v>
      </c>
      <c r="D13" s="303" t="str">
        <f>VLOOKUP(B13,'PLANILHA REFERENCIA DETRAN PR'!$A$6:$I$42,2,FALSE)</f>
        <v>Pintura de setas e zebrados - termoplástico por extrusão - e=3mm</v>
      </c>
      <c r="E13" s="302" t="str">
        <f>VLOOKUP(B13,'PLANILHA REFERENCIA DETRAN PR'!$A$6:$I$42,6,FALSE)</f>
        <v>M2</v>
      </c>
      <c r="F13" s="302">
        <f>VLOOKUP(B13,PLANILHA_SINTÉTICA!$B$14:$N$22,7,FALSE)</f>
        <v>2617.5300000000002</v>
      </c>
      <c r="G13" s="302">
        <f>VLOOKUP(B13,'PLANILHA REFERENCIA DETRAN PR'!$A$6:$I$42,9,FALSE)</f>
        <v>70.260000000000005</v>
      </c>
      <c r="H13" s="150">
        <f t="shared" ref="H13:H19" si="0">G13*F13</f>
        <v>183907.65780000002</v>
      </c>
      <c r="I13" s="150">
        <f>H13</f>
        <v>183907.65780000002</v>
      </c>
      <c r="J13" s="151">
        <f>H13/I$19</f>
        <v>0.60630442659730033</v>
      </c>
      <c r="K13" s="151">
        <f>J13</f>
        <v>0.60630442659730033</v>
      </c>
      <c r="L13" s="286" t="str">
        <f>IFERROR(IF((K13-J13)&gt;0.8,"C",IF((K13-J13)&lt;0.5,"A","B")),"")</f>
        <v>A</v>
      </c>
    </row>
    <row r="14" spans="2:20" x14ac:dyDescent="0.25">
      <c r="B14" s="301" t="s">
        <v>144</v>
      </c>
      <c r="C14" s="302">
        <f>VLOOKUP(B14,'PLANILHA REFERENCIA DETRAN PR'!$A$6:$I$42,4,FALSE)</f>
        <v>822350</v>
      </c>
      <c r="D14" s="303" t="str">
        <f>VLOOKUP(B14,'PLANILHA REFERENCIA DETRAN PR'!$A$6:$I$42,2,FALSE)</f>
        <v>Faixa de sinalização horizontal - termoplástico por aspersão - e=1,5mm</v>
      </c>
      <c r="E14" s="302" t="str">
        <f>VLOOKUP(B14,'PLANILHA REFERENCIA DETRAN PR'!$A$6:$I$42,6,FALSE)</f>
        <v>M2</v>
      </c>
      <c r="F14" s="302">
        <f>VLOOKUP(B14,PLANILHA_SINTÉTICA!$B$14:$N$22,7,FALSE)</f>
        <v>1885.34</v>
      </c>
      <c r="G14" s="302">
        <f>VLOOKUP(B14,'PLANILHA REFERENCIA DETRAN PR'!$A$6:$I$42,9,FALSE)</f>
        <v>46.53</v>
      </c>
      <c r="H14" s="150">
        <f t="shared" si="0"/>
        <v>87724.870200000005</v>
      </c>
      <c r="I14" s="150">
        <f>I13+H14</f>
        <v>271632.52800000005</v>
      </c>
      <c r="J14" s="151">
        <f t="shared" ref="J14:J19" si="1">H14/I$19</f>
        <v>0.28921023605648677</v>
      </c>
      <c r="K14" s="151">
        <f t="shared" ref="K14:K19" si="2">K13+J14</f>
        <v>0.8955146626537871</v>
      </c>
      <c r="L14" s="286" t="str">
        <f t="shared" ref="L14:L19" si="3">IFERROR(IF((K14-J14)&gt;0.8,"C",IF((K14-J14)&lt;0.5,"A","B")),"")</f>
        <v>B</v>
      </c>
    </row>
    <row r="15" spans="2:20" x14ac:dyDescent="0.25">
      <c r="B15" s="301" t="s">
        <v>138</v>
      </c>
      <c r="C15" s="302">
        <f>VLOOKUP(B15,'PLANILHA REFERENCIA DETRAN PR'!$A$6:$I$42,4,FALSE)</f>
        <v>821300</v>
      </c>
      <c r="D15" s="303" t="str">
        <f>VLOOKUP(B15,'PLANILHA REFERENCIA DETRAN PR'!$A$6:$I$42,2,FALSE)</f>
        <v>Suporte metál.galv.fogo d=2,5" c/tampa e aletas antigiro h=3,00m</v>
      </c>
      <c r="E15" s="302" t="str">
        <f>VLOOKUP(B15,'PLANILHA REFERENCIA DETRAN PR'!$A$6:$I$42,6,FALSE)</f>
        <v>ud</v>
      </c>
      <c r="F15" s="302">
        <f>VLOOKUP(B15,PLANILHA_SINTÉTICA!$B$14:$N$22,7,FALSE)</f>
        <v>51</v>
      </c>
      <c r="G15" s="302">
        <f>VLOOKUP(B15,'PLANILHA REFERENCIA DETRAN PR'!$A$6:$I$42,9,FALSE)</f>
        <v>412.65</v>
      </c>
      <c r="H15" s="150">
        <f t="shared" si="0"/>
        <v>21045.149999999998</v>
      </c>
      <c r="I15" s="150">
        <f t="shared" ref="I15:I19" si="4">I14+H15</f>
        <v>292677.67800000007</v>
      </c>
      <c r="J15" s="151">
        <f t="shared" si="1"/>
        <v>6.9381382787662094E-2</v>
      </c>
      <c r="K15" s="151">
        <f t="shared" si="2"/>
        <v>0.96489604544144925</v>
      </c>
      <c r="L15" s="286" t="str">
        <f t="shared" si="3"/>
        <v>C</v>
      </c>
    </row>
    <row r="16" spans="2:20" ht="30" x14ac:dyDescent="0.25">
      <c r="B16" s="301" t="s">
        <v>137</v>
      </c>
      <c r="C16" s="302">
        <f>VLOOKUP(B16,'PLANILHA REFERENCIA DETRAN PR'!$A$6:$I$42,4,FALSE)</f>
        <v>820000</v>
      </c>
      <c r="D16" s="303" t="str">
        <f>VLOOKUP(B16,'PLANILHA REFERENCIA DETRAN PR'!$A$6:$I$42,2,FALSE)</f>
        <v>Placa sinalização em chapa de aço nº18 galvanizada c/ película refletiva Tipo I A (prismática)</v>
      </c>
      <c r="E16" s="302" t="str">
        <f>VLOOKUP(B16,'PLANILHA REFERENCIA DETRAN PR'!$A$6:$I$42,6,FALSE)</f>
        <v>M2</v>
      </c>
      <c r="F16" s="302">
        <f>VLOOKUP(B16,PLANILHA_SINTÉTICA!$B$14:$N$22,7,FALSE)</f>
        <v>12.64</v>
      </c>
      <c r="G16" s="302">
        <f>VLOOKUP(B16,'PLANILHA REFERENCIA DETRAN PR'!$A$6:$I$42,9,FALSE)</f>
        <v>667.42</v>
      </c>
      <c r="H16" s="150">
        <f t="shared" si="0"/>
        <v>8436.1887999999999</v>
      </c>
      <c r="I16" s="150">
        <f t="shared" si="4"/>
        <v>301113.86680000008</v>
      </c>
      <c r="J16" s="151">
        <f t="shared" si="1"/>
        <v>2.7812319912273748E-2</v>
      </c>
      <c r="K16" s="151">
        <f t="shared" si="2"/>
        <v>0.99270836535372298</v>
      </c>
      <c r="L16" s="286" t="str">
        <f t="shared" si="3"/>
        <v>C</v>
      </c>
    </row>
    <row r="17" spans="2:12" x14ac:dyDescent="0.25">
      <c r="B17" s="301" t="s">
        <v>143</v>
      </c>
      <c r="C17" s="302">
        <f>VLOOKUP(B17,'PLANILHA REFERENCIA DETRAN PR'!$A$6:$I$42,4,FALSE)</f>
        <v>822000</v>
      </c>
      <c r="D17" s="303" t="str">
        <f>VLOOKUP(B17,'PLANILHA REFERENCIA DETRAN PR'!$A$6:$I$42,2,FALSE)</f>
        <v>Faixa de sinalização horizontal c/tinta resina acrílica base solvente</v>
      </c>
      <c r="E17" s="302" t="str">
        <f>VLOOKUP(B17,'PLANILHA REFERENCIA DETRAN PR'!$A$6:$I$42,6,FALSE)</f>
        <v>M2</v>
      </c>
      <c r="F17" s="302">
        <f>VLOOKUP(B17,PLANILHA_SINTÉTICA!$B$14:$N$22,7,FALSE)</f>
        <v>34.229999999999997</v>
      </c>
      <c r="G17" s="302">
        <f>VLOOKUP(B17,'PLANILHA REFERENCIA DETRAN PR'!$A$6:$I$42,9,FALSE)</f>
        <v>34.51</v>
      </c>
      <c r="H17" s="150">
        <f t="shared" si="0"/>
        <v>1181.2772999999997</v>
      </c>
      <c r="I17" s="150">
        <f t="shared" si="4"/>
        <v>302295.14410000009</v>
      </c>
      <c r="J17" s="151">
        <f t="shared" si="1"/>
        <v>3.8944199746581017E-3</v>
      </c>
      <c r="K17" s="151">
        <f t="shared" si="2"/>
        <v>0.99660278532838109</v>
      </c>
      <c r="L17" s="286" t="str">
        <f t="shared" si="3"/>
        <v>C</v>
      </c>
    </row>
    <row r="18" spans="2:12" x14ac:dyDescent="0.25">
      <c r="B18" s="301" t="s">
        <v>199</v>
      </c>
      <c r="C18" s="302" t="str">
        <f>VLOOKUP(B18,'PLANILHA REFERENCIA DETRAN PR'!$A$6:$I$42,4,FALSE)</f>
        <v>ST 64.15.0200</v>
      </c>
      <c r="D18" s="303" t="str">
        <f>VLOOKUP(B18,'PLANILHA REFERENCIA DETRAN PR'!$A$6:$I$42,2,FALSE)</f>
        <v>Retirada de poste simples de aço, diâmetro de 2" (desonerado)</v>
      </c>
      <c r="E18" s="302" t="str">
        <f>VLOOKUP(B18,'PLANILHA REFERENCIA DETRAN PR'!$A$6:$I$42,6,FALSE)</f>
        <v>ud</v>
      </c>
      <c r="F18" s="302">
        <f>VLOOKUP(B18,PLANILHA_SINTÉTICA!$B$14:$N$22,7,FALSE)</f>
        <v>27</v>
      </c>
      <c r="G18" s="302">
        <f>VLOOKUP(B18,'PLANILHA REFERENCIA DETRAN PR'!$A$6:$I$42,9,FALSE)</f>
        <v>32.82</v>
      </c>
      <c r="H18" s="150">
        <f t="shared" si="0"/>
        <v>886.14</v>
      </c>
      <c r="I18" s="150">
        <f t="shared" si="4"/>
        <v>303181.28410000011</v>
      </c>
      <c r="J18" s="151">
        <f t="shared" si="1"/>
        <v>2.9214150786978899E-3</v>
      </c>
      <c r="K18" s="151">
        <f t="shared" si="2"/>
        <v>0.99952420040707901</v>
      </c>
      <c r="L18" s="286" t="str">
        <f t="shared" si="3"/>
        <v>C</v>
      </c>
    </row>
    <row r="19" spans="2:12" x14ac:dyDescent="0.25">
      <c r="B19" s="301" t="s">
        <v>201</v>
      </c>
      <c r="C19" s="302">
        <f>VLOOKUP(B19,'PLANILHA REFERENCIA DETRAN PR'!$A$6:$I$42,4,FALSE)</f>
        <v>5213364</v>
      </c>
      <c r="D19" s="303" t="str">
        <f>VLOOKUP(B19,'PLANILHA REFERENCIA DETRAN PR'!$A$6:$I$42,2,FALSE)</f>
        <v>Remoção de placa de sinalização</v>
      </c>
      <c r="E19" s="302" t="str">
        <f>VLOOKUP(B19,'PLANILHA REFERENCIA DETRAN PR'!$A$6:$I$42,6,FALSE)</f>
        <v>M2</v>
      </c>
      <c r="F19" s="302">
        <f>VLOOKUP(B19,PLANILHA_SINTÉTICA!$B$14:$N$22,7,FALSE)</f>
        <v>6.66</v>
      </c>
      <c r="G19" s="302">
        <f>VLOOKUP(B19,'PLANILHA REFERENCIA DETRAN PR'!$A$6:$I$42,9,FALSE)</f>
        <v>21.67</v>
      </c>
      <c r="H19" s="150">
        <f t="shared" si="0"/>
        <v>144.32220000000001</v>
      </c>
      <c r="I19" s="150">
        <f t="shared" si="4"/>
        <v>303325.6063000001</v>
      </c>
      <c r="J19" s="151">
        <f t="shared" si="1"/>
        <v>4.7579959292081683E-4</v>
      </c>
      <c r="K19" s="151">
        <f t="shared" si="2"/>
        <v>0.99999999999999978</v>
      </c>
      <c r="L19" s="286" t="str">
        <f t="shared" si="3"/>
        <v>C</v>
      </c>
    </row>
  </sheetData>
  <sortState ref="B13:H19">
    <sortCondition descending="1" ref="H13:H19"/>
  </sortState>
  <mergeCells count="4">
    <mergeCell ref="B6:L6"/>
    <mergeCell ref="B7:L7"/>
    <mergeCell ref="B8:L8"/>
    <mergeCell ref="O4:T9"/>
  </mergeCells>
  <conditionalFormatting sqref="L13:L19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9">
    <cfRule type="duplicateValues" dxfId="1" priority="44"/>
  </conditionalFormatting>
  <conditionalFormatting sqref="D13:D19">
    <cfRule type="duplicateValues" dxfId="0" priority="45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H15" sqref="H15"/>
    </sheetView>
  </sheetViews>
  <sheetFormatPr defaultRowHeight="15" x14ac:dyDescent="0.25"/>
  <cols>
    <col min="2" max="9" width="11.7109375" customWidth="1"/>
  </cols>
  <sheetData>
    <row r="4" spans="2:17" x14ac:dyDescent="0.25">
      <c r="L4" s="358" t="s">
        <v>222</v>
      </c>
      <c r="M4" s="358"/>
      <c r="N4" s="358"/>
      <c r="O4" s="358"/>
      <c r="P4" s="358"/>
      <c r="Q4" s="358"/>
    </row>
    <row r="5" spans="2:17" ht="15.75" thickBot="1" x14ac:dyDescent="0.3">
      <c r="L5" s="358"/>
      <c r="M5" s="358"/>
      <c r="N5" s="358"/>
      <c r="O5" s="358"/>
      <c r="P5" s="358"/>
      <c r="Q5" s="358"/>
    </row>
    <row r="6" spans="2:17" x14ac:dyDescent="0.25">
      <c r="B6" s="435"/>
      <c r="C6" s="436"/>
      <c r="D6" s="436"/>
      <c r="E6" s="436"/>
      <c r="F6" s="436"/>
      <c r="G6" s="436"/>
      <c r="H6" s="436"/>
      <c r="I6" s="437"/>
      <c r="L6" s="358"/>
      <c r="M6" s="358"/>
      <c r="N6" s="358"/>
      <c r="O6" s="358"/>
      <c r="P6" s="358"/>
      <c r="Q6" s="358"/>
    </row>
    <row r="7" spans="2:17" x14ac:dyDescent="0.25">
      <c r="B7" s="438"/>
      <c r="C7" s="439"/>
      <c r="D7" s="439"/>
      <c r="E7" s="439"/>
      <c r="F7" s="439"/>
      <c r="G7" s="439"/>
      <c r="H7" s="439"/>
      <c r="I7" s="440"/>
      <c r="L7" s="358"/>
      <c r="M7" s="358"/>
      <c r="N7" s="358"/>
      <c r="O7" s="358"/>
      <c r="P7" s="358"/>
      <c r="Q7" s="358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1" t="s">
        <v>94</v>
      </c>
      <c r="E9" s="441"/>
      <c r="F9" s="441"/>
      <c r="G9" s="441"/>
      <c r="H9" s="441"/>
      <c r="I9" s="123"/>
    </row>
    <row r="10" spans="2:17" x14ac:dyDescent="0.25">
      <c r="B10" s="122"/>
      <c r="C10" s="124" t="s">
        <v>87</v>
      </c>
      <c r="D10" s="317" t="s">
        <v>235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2"/>
      <c r="C12" s="443"/>
      <c r="D12" s="443"/>
      <c r="E12" s="443"/>
      <c r="F12" s="443"/>
      <c r="G12" s="443"/>
      <c r="H12" s="443"/>
      <c r="I12" s="444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47" t="s">
        <v>89</v>
      </c>
      <c r="E16" s="447"/>
      <c r="F16" s="447"/>
      <c r="G16" s="447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49" t="s">
        <v>242</v>
      </c>
      <c r="D18" s="449"/>
      <c r="E18" s="449"/>
      <c r="F18" s="449"/>
      <c r="G18" s="449"/>
      <c r="H18" s="449"/>
      <c r="I18" s="36"/>
    </row>
    <row r="19" spans="2:9" ht="15.75" customHeight="1" x14ac:dyDescent="0.25">
      <c r="B19" s="34"/>
      <c r="C19" s="449"/>
      <c r="D19" s="449"/>
      <c r="E19" s="449"/>
      <c r="F19" s="449"/>
      <c r="G19" s="449"/>
      <c r="H19" s="449"/>
      <c r="I19" s="36"/>
    </row>
    <row r="20" spans="2:9" ht="15.75" customHeight="1" x14ac:dyDescent="0.25">
      <c r="B20" s="34"/>
      <c r="C20" s="449"/>
      <c r="D20" s="449"/>
      <c r="E20" s="449"/>
      <c r="F20" s="449"/>
      <c r="G20" s="449"/>
      <c r="H20" s="449"/>
      <c r="I20" s="36"/>
    </row>
    <row r="21" spans="2:9" ht="15.75" customHeight="1" x14ac:dyDescent="0.25">
      <c r="B21" s="34"/>
      <c r="C21" s="449"/>
      <c r="D21" s="449"/>
      <c r="E21" s="449"/>
      <c r="F21" s="449"/>
      <c r="G21" s="449"/>
      <c r="H21" s="449"/>
      <c r="I21" s="36"/>
    </row>
    <row r="22" spans="2:9" ht="15.75" x14ac:dyDescent="0.25">
      <c r="B22" s="34"/>
      <c r="C22" s="449"/>
      <c r="D22" s="449"/>
      <c r="E22" s="449"/>
      <c r="F22" s="449"/>
      <c r="G22" s="449"/>
      <c r="H22" s="449"/>
      <c r="I22" s="36"/>
    </row>
    <row r="23" spans="2:9" ht="15.75" x14ac:dyDescent="0.25">
      <c r="B23" s="34"/>
      <c r="C23" s="449"/>
      <c r="D23" s="449"/>
      <c r="E23" s="449"/>
      <c r="F23" s="449"/>
      <c r="G23" s="449"/>
      <c r="H23" s="449"/>
      <c r="I23" s="36"/>
    </row>
    <row r="24" spans="2:9" ht="15.75" x14ac:dyDescent="0.25">
      <c r="B24" s="34"/>
      <c r="C24" s="449"/>
      <c r="D24" s="449"/>
      <c r="E24" s="449"/>
      <c r="F24" s="449"/>
      <c r="G24" s="449"/>
      <c r="H24" s="449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48" t="s">
        <v>90</v>
      </c>
      <c r="D26" s="448"/>
      <c r="E26" s="448"/>
      <c r="F26" s="451" t="s">
        <v>238</v>
      </c>
      <c r="G26" s="451"/>
      <c r="H26" s="451"/>
      <c r="I26" s="36"/>
    </row>
    <row r="27" spans="2:9" ht="15.75" x14ac:dyDescent="0.25">
      <c r="B27" s="34"/>
      <c r="C27" s="448" t="s">
        <v>91</v>
      </c>
      <c r="D27" s="448"/>
      <c r="E27" s="448"/>
      <c r="F27" s="446" t="s">
        <v>237</v>
      </c>
      <c r="G27" s="446"/>
      <c r="H27" s="446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8" t="s">
        <v>236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47" t="s">
        <v>93</v>
      </c>
      <c r="D32" s="447"/>
      <c r="E32" s="447"/>
      <c r="F32" s="447"/>
      <c r="G32" s="447"/>
      <c r="H32" s="447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50" t="s">
        <v>243</v>
      </c>
      <c r="D34" s="450"/>
      <c r="E34" s="450"/>
      <c r="F34" s="450"/>
      <c r="G34" s="450"/>
      <c r="H34" s="450"/>
      <c r="I34" s="36"/>
    </row>
    <row r="35" spans="2:9" ht="15.75" x14ac:dyDescent="0.25">
      <c r="B35" s="34"/>
      <c r="C35" s="450"/>
      <c r="D35" s="450"/>
      <c r="E35" s="450"/>
      <c r="F35" s="450"/>
      <c r="G35" s="450"/>
      <c r="H35" s="450"/>
      <c r="I35" s="36"/>
    </row>
    <row r="36" spans="2:9" ht="15.75" x14ac:dyDescent="0.25">
      <c r="B36" s="34"/>
      <c r="C36" s="450"/>
      <c r="D36" s="450"/>
      <c r="E36" s="450"/>
      <c r="F36" s="450"/>
      <c r="G36" s="450"/>
      <c r="H36" s="450"/>
      <c r="I36" s="36"/>
    </row>
    <row r="37" spans="2:9" ht="15.75" x14ac:dyDescent="0.25">
      <c r="B37" s="34"/>
      <c r="C37" s="450"/>
      <c r="D37" s="450"/>
      <c r="E37" s="450"/>
      <c r="F37" s="450"/>
      <c r="G37" s="450"/>
      <c r="H37" s="450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45" t="s">
        <v>90</v>
      </c>
      <c r="D39" s="445"/>
      <c r="E39" s="445"/>
      <c r="F39" s="451" t="s">
        <v>238</v>
      </c>
      <c r="G39" s="451"/>
      <c r="H39" s="451"/>
      <c r="I39" s="36"/>
    </row>
    <row r="40" spans="2:9" ht="15.75" x14ac:dyDescent="0.25">
      <c r="B40" s="34"/>
      <c r="C40" s="445" t="s">
        <v>91</v>
      </c>
      <c r="D40" s="445"/>
      <c r="E40" s="445"/>
      <c r="F40" s="446" t="s">
        <v>237</v>
      </c>
      <c r="G40" s="446"/>
      <c r="H40" s="446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8" t="s">
        <v>236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  <mergeCell ref="L4:Q7"/>
    <mergeCell ref="B6:I6"/>
    <mergeCell ref="B7:I7"/>
    <mergeCell ref="D9:H9"/>
    <mergeCell ref="B12:I12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2023-03-28T12:19:18Z</cp:lastPrinted>
  <dcterms:created xsi:type="dcterms:W3CDTF">2018-05-22T13:45:39Z</dcterms:created>
  <dcterms:modified xsi:type="dcterms:W3CDTF">2023-03-28T12:19:50Z</dcterms:modified>
</cp:coreProperties>
</file>