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Lunardelli\10° Entrega - 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PLANILHA_SINTÉTICA!$B$12:$N$28</definedName>
    <definedName name="_xlnm.Print_Area" localSheetId="2">BDI!$B$2:$J$45</definedName>
    <definedName name="_xlnm.Print_Area" localSheetId="5">'CURVA ABC'!$B$2:$L$26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PLANILHA_SINTÉTICA!$B$2:$N$36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 s="1"/>
  <c r="K18" i="10" s="1"/>
  <c r="K19" i="10" s="1"/>
  <c r="K20" i="10" s="1"/>
  <c r="K21" i="10" s="1"/>
  <c r="K22" i="10" s="1"/>
  <c r="K23" i="10" s="1"/>
  <c r="K24" i="10" s="1"/>
  <c r="K25" i="10" s="1"/>
  <c r="K26" i="10" s="1"/>
  <c r="I16" i="10"/>
  <c r="I17" i="10" s="1"/>
  <c r="I18" i="10" s="1"/>
  <c r="I19" i="10" s="1"/>
  <c r="I20" i="10" s="1"/>
  <c r="I21" i="10" s="1"/>
  <c r="I22" i="10" s="1"/>
  <c r="I23" i="10" s="1"/>
  <c r="I24" i="10" s="1"/>
  <c r="I25" i="10" s="1"/>
  <c r="I26" i="10" s="1"/>
  <c r="C24" i="10" l="1"/>
  <c r="D24" i="10"/>
  <c r="E24" i="10"/>
  <c r="G24" i="10"/>
  <c r="C16" i="10"/>
  <c r="D16" i="10"/>
  <c r="E16" i="10"/>
  <c r="G16" i="10"/>
  <c r="C17" i="10"/>
  <c r="D17" i="10"/>
  <c r="E17" i="10"/>
  <c r="G17" i="10"/>
  <c r="C20" i="10"/>
  <c r="D20" i="10"/>
  <c r="E20" i="10"/>
  <c r="G20" i="10"/>
  <c r="C18" i="10"/>
  <c r="D18" i="10"/>
  <c r="E18" i="10"/>
  <c r="G18" i="10"/>
  <c r="C23" i="10"/>
  <c r="D23" i="10"/>
  <c r="E23" i="10"/>
  <c r="G23" i="10"/>
  <c r="C19" i="10"/>
  <c r="D19" i="10"/>
  <c r="E19" i="10"/>
  <c r="G19" i="10"/>
  <c r="C21" i="10"/>
  <c r="D21" i="10"/>
  <c r="E21" i="10"/>
  <c r="G21" i="10"/>
  <c r="C22" i="10"/>
  <c r="D22" i="10"/>
  <c r="E22" i="10"/>
  <c r="G22" i="10"/>
  <c r="C25" i="10"/>
  <c r="D25" i="10"/>
  <c r="E25" i="10"/>
  <c r="G25" i="10"/>
  <c r="C26" i="10"/>
  <c r="D26" i="10"/>
  <c r="E26" i="10"/>
  <c r="G26" i="10"/>
  <c r="C13" i="10"/>
  <c r="D13" i="10"/>
  <c r="E13" i="10"/>
  <c r="G13" i="10"/>
  <c r="B29" i="1"/>
  <c r="C29" i="1"/>
  <c r="D29" i="1"/>
  <c r="E29" i="1"/>
  <c r="F29" i="1"/>
  <c r="G29" i="1"/>
  <c r="I29" i="1"/>
  <c r="L29" i="1" s="1"/>
  <c r="J29" i="1"/>
  <c r="M29" i="1" s="1"/>
  <c r="K29" i="1"/>
  <c r="N29" i="1" s="1"/>
  <c r="B28" i="1"/>
  <c r="C28" i="1"/>
  <c r="D28" i="1"/>
  <c r="E28" i="1"/>
  <c r="F28" i="1"/>
  <c r="G28" i="1"/>
  <c r="I28" i="1"/>
  <c r="L28" i="1" s="1"/>
  <c r="J28" i="1"/>
  <c r="M28" i="1" s="1"/>
  <c r="K28" i="1"/>
  <c r="N28" i="1" s="1"/>
  <c r="B26" i="1"/>
  <c r="C26" i="1"/>
  <c r="D26" i="1"/>
  <c r="E26" i="1"/>
  <c r="F26" i="1"/>
  <c r="G26" i="1"/>
  <c r="I26" i="1"/>
  <c r="L26" i="1" s="1"/>
  <c r="J26" i="1"/>
  <c r="M26" i="1" s="1"/>
  <c r="K26" i="1"/>
  <c r="N26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5" i="1"/>
  <c r="C25" i="1"/>
  <c r="D25" i="1"/>
  <c r="E25" i="1"/>
  <c r="F25" i="1"/>
  <c r="G25" i="1"/>
  <c r="I25" i="1"/>
  <c r="L25" i="1" s="1"/>
  <c r="J25" i="1"/>
  <c r="M25" i="1" s="1"/>
  <c r="K25" i="1"/>
  <c r="N25" i="1" s="1"/>
  <c r="N27" i="1" l="1"/>
  <c r="M27" i="1"/>
  <c r="L27" i="1"/>
  <c r="K15" i="1"/>
  <c r="J15" i="1"/>
  <c r="I15" i="1"/>
  <c r="G15" i="1"/>
  <c r="F15" i="1"/>
  <c r="E15" i="1"/>
  <c r="D15" i="1"/>
  <c r="C15" i="1"/>
  <c r="B15" i="1"/>
  <c r="F15" i="10" l="1"/>
  <c r="F23" i="10"/>
  <c r="H23" i="10" s="1"/>
  <c r="F14" i="10"/>
  <c r="F16" i="10"/>
  <c r="H16" i="10" s="1"/>
  <c r="F19" i="10"/>
  <c r="H19" i="10" s="1"/>
  <c r="F17" i="10"/>
  <c r="H17" i="10" s="1"/>
  <c r="F21" i="10"/>
  <c r="H21" i="10" s="1"/>
  <c r="F22" i="10"/>
  <c r="H22" i="10" s="1"/>
  <c r="F25" i="10"/>
  <c r="H25" i="10" s="1"/>
  <c r="F20" i="10"/>
  <c r="H20" i="10" s="1"/>
  <c r="F24" i="10"/>
  <c r="H24" i="10" s="1"/>
  <c r="F26" i="10"/>
  <c r="H26" i="10" s="1"/>
  <c r="F18" i="10"/>
  <c r="H18" i="10" s="1"/>
  <c r="F13" i="10"/>
  <c r="H13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32" i="1" l="1"/>
  <c r="N33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J25" i="10" l="1"/>
  <c r="J22" i="10"/>
  <c r="J23" i="10"/>
  <c r="J20" i="10"/>
  <c r="J21" i="10"/>
  <c r="J24" i="10"/>
  <c r="J15" i="10"/>
  <c r="J17" i="10"/>
  <c r="J26" i="10"/>
  <c r="J16" i="10"/>
  <c r="J19" i="10"/>
  <c r="J18" i="10"/>
  <c r="J13" i="10"/>
  <c r="K13" i="10" s="1"/>
  <c r="J14" i="10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L16" i="10" l="1"/>
  <c r="N34" i="1"/>
  <c r="D27" i="5"/>
  <c r="L17" i="10" l="1"/>
  <c r="L18" i="10" l="1"/>
  <c r="L19" i="10" l="1"/>
  <c r="L20" i="10" l="1"/>
  <c r="L21" i="10" l="1"/>
  <c r="L22" i="10" l="1"/>
  <c r="L23" i="10" l="1"/>
  <c r="L24" i="10" l="1"/>
  <c r="L25" i="10" l="1"/>
  <c r="L26" i="10" l="1"/>
</calcChain>
</file>

<file path=xl/sharedStrings.xml><?xml version="1.0" encoding="utf-8"?>
<sst xmlns="http://schemas.openxmlformats.org/spreadsheetml/2006/main" count="400" uniqueCount="244">
  <si>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</si>
  <si>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</si>
  <si>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</si>
  <si>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</si>
  <si>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</si>
  <si>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</si>
  <si>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</si>
  <si>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</si>
  <si>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</si>
  <si>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</si>
  <si>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</si>
  <si>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</si>
  <si>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</si>
  <si>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</si>
  <si>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</si>
  <si>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</si>
  <si>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</si>
  <si>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</si>
  <si>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</si>
  <si>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</si>
  <si>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</si>
  <si>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</si>
  <si>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</si>
  <si>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</si>
  <si>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</si>
  <si>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</si>
  <si>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</si>
  <si>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</si>
  <si>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</si>
  <si>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</si>
  <si>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</si>
  <si>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</si>
  <si>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</si>
  <si>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</si>
  <si>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</si>
  <si>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</si>
  <si>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</si>
  <si>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</si>
  <si>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</si>
  <si>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</si>
  <si>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</si>
  <si>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</si>
  <si>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</si>
  <si>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</si>
  <si>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</si>
  <si>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</si>
  <si>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</si>
  <si>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</si>
  <si>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</si>
  <si>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</si>
  <si>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</si>
  <si>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</si>
  <si>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</si>
  <si>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</si>
  <si>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</si>
  <si>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</si>
  <si>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</si>
  <si>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</si>
  <si>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</si>
  <si>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</si>
  <si>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</si>
  <si>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</si>
  <si>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</si>
  <si>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</si>
  <si>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</si>
  <si>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</si>
  <si>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</si>
  <si>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</si>
  <si>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</si>
  <si>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</si>
  <si>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</si>
  <si>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</si>
  <si>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</si>
  <si>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</si>
  <si>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</si>
  <si>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</si>
  <si>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</si>
  <si>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</si>
  <si>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</si>
  <si>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</si>
  <si>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</si>
  <si>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</si>
  <si>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</si>
  <si>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</si>
  <si>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</si>
  <si>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</si>
  <si>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</si>
  <si>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</si>
  <si>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</si>
  <si>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</si>
  <si>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</si>
  <si>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</si>
  <si>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</si>
  <si>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</si>
  <si>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</si>
  <si>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</si>
  <si>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</si>
  <si>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</si>
  <si>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</si>
  <si>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</si>
  <si>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</si>
  <si>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</si>
  <si>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</si>
  <si>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</si>
  <si>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</si>
  <si>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</si>
  <si>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</si>
  <si>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</si>
  <si>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</si>
  <si>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</si>
  <si>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</si>
  <si>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</si>
  <si>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</si>
  <si>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</si>
  <si>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</si>
  <si>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</si>
  <si>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</si>
  <si>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</si>
  <si>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</si>
  <si>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</si>
  <si>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</si>
  <si>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</si>
  <si>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</si>
  <si>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</si>
  <si>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</si>
  <si>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</si>
  <si>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</si>
  <si>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</si>
  <si>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</si>
  <si>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</si>
  <si>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</si>
  <si>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</si>
  <si>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</si>
  <si>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</si>
  <si>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</si>
  <si>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</si>
  <si>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</si>
  <si>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</si>
  <si>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</si>
  <si>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</si>
  <si>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</si>
  <si>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</si>
  <si>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</si>
  <si>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</si>
  <si>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</si>
  <si>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</si>
  <si>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</si>
  <si>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</si>
  <si>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</si>
  <si>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</si>
  <si>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</si>
  <si>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</si>
  <si>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</si>
  <si>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</si>
  <si>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</si>
  <si>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</si>
  <si>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</si>
  <si>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</si>
  <si>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</si>
  <si>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</si>
  <si>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</si>
  <si>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</si>
  <si>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</si>
  <si>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</si>
  <si>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</si>
  <si>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</si>
  <si>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</si>
  <si>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</si>
  <si>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</si>
  <si>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</si>
  <si>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</si>
  <si>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</si>
  <si>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</si>
  <si>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</si>
  <si>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</si>
  <si>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</si>
  <si>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</si>
  <si>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</si>
  <si>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</si>
  <si>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</si>
  <si>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</si>
  <si>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</si>
  <si>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</si>
  <si>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</si>
  <si>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</si>
  <si>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</si>
  <si>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</si>
  <si>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</si>
  <si>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</si>
  <si>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</si>
  <si>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</si>
  <si>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</si>
  <si>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</si>
  <si>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</si>
  <si>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</si>
  <si>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</si>
  <si>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</si>
  <si>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</si>
  <si>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</si>
  <si>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</si>
  <si>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</si>
  <si>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</si>
  <si>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</si>
  <si>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</si>
  <si>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</si>
  <si>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</si>
  <si>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</si>
  <si>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</si>
  <si>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</si>
  <si>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</si>
  <si>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</si>
  <si>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</si>
  <si>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</si>
  <si>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</si>
  <si>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</si>
  <si>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</si>
  <si>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</si>
  <si>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</si>
  <si>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</si>
  <si>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</si>
  <si>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</si>
  <si>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</si>
  <si>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</si>
  <si>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</si>
  <si>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</si>
  <si>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</si>
  <si>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</si>
  <si>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</si>
  <si>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</si>
  <si>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</si>
  <si>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</si>
  <si>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</si>
  <si>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</si>
  <si>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</si>
  <si>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LUNARDELLI - PR</t>
  </si>
  <si>
    <t>Barbara Andrea Marchesini</t>
  </si>
  <si>
    <t>1720223260588</t>
  </si>
  <si>
    <t>PR-72043/D</t>
  </si>
  <si>
    <t>LUNARDELLI - PR</t>
  </si>
  <si>
    <t xml:space="preserve">      Barbara Andrea Marchesini</t>
  </si>
  <si>
    <t>MUNICÍPIO DE LUNARDELLI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</si>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</sst>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0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7" t="s">
        <v>164</v>
      </c>
      <c r="B1" s="317"/>
      <c r="C1" s="317"/>
      <c r="D1" s="317"/>
      <c r="E1" s="317"/>
      <c r="F1" s="317"/>
      <c r="G1" s="317"/>
      <c r="H1" s="317"/>
      <c r="I1" s="317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8" t="s">
        <v>0</v>
      </c>
      <c r="B4" s="319" t="s">
        <v>1</v>
      </c>
      <c r="C4" s="320" t="s">
        <v>2</v>
      </c>
      <c r="D4" s="321"/>
      <c r="E4" s="322"/>
      <c r="F4" s="323" t="s">
        <v>3</v>
      </c>
      <c r="G4" s="324" t="s">
        <v>123</v>
      </c>
      <c r="H4" s="324" t="s">
        <v>122</v>
      </c>
      <c r="I4" s="325" t="s">
        <v>128</v>
      </c>
    </row>
    <row r="5" spans="1:9" ht="15" customHeight="1" x14ac:dyDescent="0.25">
      <c r="A5" s="318"/>
      <c r="B5" s="319"/>
      <c r="C5" s="6" t="s">
        <v>4</v>
      </c>
      <c r="D5" s="27" t="s">
        <v>7</v>
      </c>
      <c r="E5" s="27" t="s">
        <v>22</v>
      </c>
      <c r="F5" s="323"/>
      <c r="G5" s="324"/>
      <c r="H5" s="324"/>
      <c r="I5" s="325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J52" sqref="J52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6" t="s">
        <v>222</v>
      </c>
      <c r="Q4" s="326"/>
      <c r="R4" s="326"/>
      <c r="S4" s="326"/>
      <c r="T4" s="326"/>
      <c r="U4" s="326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6"/>
      <c r="Q5" s="326"/>
      <c r="R5" s="326"/>
      <c r="S5" s="326"/>
      <c r="T5" s="326"/>
      <c r="U5" s="326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6"/>
      <c r="Q6" s="326"/>
      <c r="R6" s="326"/>
      <c r="S6" s="326"/>
      <c r="T6" s="326"/>
      <c r="U6" s="326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6"/>
      <c r="Q7" s="326"/>
      <c r="R7" s="326"/>
      <c r="S7" s="326"/>
      <c r="T7" s="326"/>
      <c r="U7" s="326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7" t="s">
        <v>97</v>
      </c>
      <c r="C10" s="328"/>
      <c r="D10" s="328"/>
      <c r="E10" s="328"/>
      <c r="F10" s="328"/>
      <c r="G10" s="328"/>
      <c r="H10" s="328"/>
      <c r="I10" s="328"/>
      <c r="J10" s="328"/>
      <c r="K10" s="328"/>
      <c r="L10" s="299" t="s">
        <v>98</v>
      </c>
      <c r="M10" s="329">
        <v>44945</v>
      </c>
      <c r="N10" s="330"/>
    </row>
    <row r="11" spans="2:21" ht="15.75" customHeight="1" x14ac:dyDescent="0.25">
      <c r="B11" s="62" t="s">
        <v>29</v>
      </c>
      <c r="C11" s="296"/>
      <c r="D11" s="331" t="s">
        <v>94</v>
      </c>
      <c r="E11" s="331"/>
      <c r="F11" s="331"/>
      <c r="G11" s="331"/>
      <c r="H11" s="331"/>
      <c r="I11" s="63"/>
      <c r="J11" s="64"/>
      <c r="K11" s="297"/>
      <c r="L11" s="332"/>
      <c r="M11" s="332"/>
      <c r="N11" s="333"/>
    </row>
    <row r="12" spans="2:21" x14ac:dyDescent="0.25">
      <c r="B12" s="62" t="s">
        <v>87</v>
      </c>
      <c r="C12" s="177"/>
      <c r="D12" s="334" t="s">
        <v>238</v>
      </c>
      <c r="E12" s="334"/>
      <c r="F12" s="334"/>
      <c r="G12" s="334"/>
      <c r="H12" s="334"/>
      <c r="I12" s="334"/>
      <c r="J12" s="64"/>
      <c r="K12" s="177"/>
      <c r="L12" s="332"/>
      <c r="M12" s="332"/>
      <c r="N12" s="333"/>
    </row>
    <row r="13" spans="2:21" x14ac:dyDescent="0.25">
      <c r="B13" s="62" t="s">
        <v>99</v>
      </c>
      <c r="C13" s="296"/>
      <c r="D13" s="338" t="s">
        <v>117</v>
      </c>
      <c r="E13" s="338"/>
      <c r="F13" s="338"/>
      <c r="G13" s="338"/>
      <c r="H13" s="338"/>
      <c r="I13" s="338"/>
      <c r="J13" s="64"/>
      <c r="K13" s="65" t="s">
        <v>100</v>
      </c>
      <c r="L13" s="339"/>
      <c r="M13" s="339"/>
      <c r="N13" s="340"/>
    </row>
    <row r="14" spans="2:21" x14ac:dyDescent="0.25">
      <c r="B14" s="66"/>
      <c r="C14" s="67"/>
      <c r="D14" s="341"/>
      <c r="E14" s="341"/>
      <c r="F14" s="341"/>
      <c r="G14" s="341"/>
      <c r="H14" s="341"/>
      <c r="I14" s="341"/>
      <c r="J14" s="67"/>
      <c r="K14" s="49"/>
      <c r="L14" s="338"/>
      <c r="M14" s="338"/>
      <c r="N14" s="342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3"/>
      <c r="I16" s="343"/>
      <c r="J16" s="343"/>
      <c r="K16" s="296"/>
      <c r="L16" s="70"/>
      <c r="M16" s="344"/>
      <c r="N16" s="345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6" t="s">
        <v>235</v>
      </c>
      <c r="I17" s="346"/>
      <c r="J17" s="346"/>
      <c r="K17" s="296"/>
      <c r="L17" s="70" t="s">
        <v>102</v>
      </c>
      <c r="M17" s="46" t="s">
        <v>237</v>
      </c>
      <c r="N17" s="308"/>
    </row>
    <row r="18" spans="2:14" x14ac:dyDescent="0.25">
      <c r="B18" s="108"/>
      <c r="C18" s="109"/>
      <c r="D18" s="109"/>
      <c r="E18" s="109"/>
      <c r="F18" s="109"/>
      <c r="G18" s="110"/>
      <c r="H18" s="344"/>
      <c r="I18" s="344"/>
      <c r="J18" s="344"/>
      <c r="K18" s="109"/>
      <c r="L18" s="111" t="s">
        <v>103</v>
      </c>
      <c r="M18" s="347" t="s">
        <v>236</v>
      </c>
      <c r="N18" s="348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PLANILHA_SINTÉTICA!N32</f>
        <v>154360.45490000001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49">
        <f>BDI!$E$28</f>
        <v>0.24999811920689652</v>
      </c>
      <c r="F26" s="349"/>
      <c r="G26" s="85" t="s">
        <v>107</v>
      </c>
      <c r="H26" s="81">
        <f>H24*0.25</f>
        <v>38590.113725000003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192950.56862500001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9">
        <v>40</v>
      </c>
      <c r="H32" s="350" t="s">
        <v>31</v>
      </c>
      <c r="I32" s="350"/>
      <c r="J32" s="350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5" t="s">
        <v>110</v>
      </c>
      <c r="H35" s="336"/>
      <c r="I35" s="337">
        <f>RESUMO!F20</f>
        <v>0.70134086265898909</v>
      </c>
      <c r="J35" s="337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5" t="s">
        <v>111</v>
      </c>
      <c r="H37" s="336"/>
      <c r="I37" s="337">
        <f>IF(I35=0,"",1-I35)</f>
        <v>0.29865913734101091</v>
      </c>
      <c r="J37" s="337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1" t="s">
        <v>112</v>
      </c>
      <c r="C41" s="335"/>
      <c r="D41" s="335"/>
      <c r="E41" s="335"/>
      <c r="F41" s="354" t="s">
        <v>231</v>
      </c>
      <c r="G41" s="354"/>
      <c r="H41" s="354"/>
      <c r="I41" s="354"/>
      <c r="J41" s="354"/>
      <c r="K41" s="354"/>
      <c r="L41" s="354"/>
      <c r="M41" s="354"/>
      <c r="N41" s="355"/>
    </row>
    <row r="42" spans="2:14" ht="15.75" x14ac:dyDescent="0.25">
      <c r="B42" s="75"/>
      <c r="C42" s="76"/>
      <c r="D42" s="76"/>
      <c r="E42" s="76"/>
      <c r="F42" s="354"/>
      <c r="G42" s="354"/>
      <c r="H42" s="354"/>
      <c r="I42" s="354"/>
      <c r="J42" s="354"/>
      <c r="K42" s="354"/>
      <c r="L42" s="354"/>
      <c r="M42" s="354"/>
      <c r="N42" s="355"/>
    </row>
    <row r="43" spans="2:14" ht="15.75" x14ac:dyDescent="0.25">
      <c r="B43" s="351" t="s">
        <v>113</v>
      </c>
      <c r="C43" s="335"/>
      <c r="D43" s="335"/>
      <c r="E43" s="335"/>
      <c r="F43" s="85"/>
      <c r="G43" s="97" t="s">
        <v>96</v>
      </c>
      <c r="H43" s="352" t="s">
        <v>232</v>
      </c>
      <c r="I43" s="352"/>
      <c r="J43" s="352"/>
      <c r="K43" s="352"/>
      <c r="L43" s="352"/>
      <c r="M43" s="352"/>
      <c r="N43" s="353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6"/>
      <c r="I45" s="356"/>
      <c r="J45" s="356"/>
      <c r="K45" s="356"/>
      <c r="L45" s="356"/>
      <c r="M45" s="356"/>
      <c r="N45" s="357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8" t="s">
        <v>114</v>
      </c>
      <c r="D55" s="358"/>
      <c r="E55" s="358"/>
      <c r="F55" s="358"/>
      <c r="G55" s="49"/>
      <c r="H55" s="358" t="s">
        <v>115</v>
      </c>
      <c r="I55" s="358"/>
      <c r="J55" s="358" t="s">
        <v>116</v>
      </c>
      <c r="K55" s="358"/>
      <c r="L55" s="358"/>
      <c r="M55" s="358"/>
      <c r="N55" s="359"/>
    </row>
    <row r="56" spans="2:14" x14ac:dyDescent="0.25">
      <c r="B56" s="45"/>
      <c r="C56" s="310" t="s">
        <v>239</v>
      </c>
      <c r="D56" s="119"/>
      <c r="E56" s="310"/>
      <c r="F56" s="119"/>
      <c r="G56" s="99"/>
      <c r="H56" s="358" t="s">
        <v>162</v>
      </c>
      <c r="I56" s="358"/>
      <c r="J56" s="358" t="s">
        <v>163</v>
      </c>
      <c r="K56" s="358"/>
      <c r="L56" s="358"/>
      <c r="M56" s="358"/>
      <c r="N56" s="359"/>
    </row>
    <row r="57" spans="2:14" x14ac:dyDescent="0.25">
      <c r="B57" s="45"/>
      <c r="C57" s="360" t="s">
        <v>84</v>
      </c>
      <c r="D57" s="360"/>
      <c r="E57" s="360"/>
      <c r="F57" s="360"/>
      <c r="G57" s="100"/>
      <c r="H57" s="358" t="s">
        <v>161</v>
      </c>
      <c r="I57" s="358"/>
      <c r="J57" s="358" t="s">
        <v>160</v>
      </c>
      <c r="K57" s="358"/>
      <c r="L57" s="358"/>
      <c r="M57" s="358"/>
      <c r="N57" s="359"/>
    </row>
    <row r="58" spans="2:14" x14ac:dyDescent="0.25">
      <c r="B58" s="45"/>
      <c r="C58" s="360" t="s">
        <v>85</v>
      </c>
      <c r="D58" s="360"/>
      <c r="E58" s="360"/>
      <c r="F58" s="360"/>
      <c r="G58" s="100"/>
      <c r="H58" s="358" t="s">
        <v>85</v>
      </c>
      <c r="I58" s="358"/>
      <c r="J58" s="360" t="s">
        <v>85</v>
      </c>
      <c r="K58" s="360"/>
      <c r="L58" s="360"/>
      <c r="M58" s="360"/>
      <c r="N58" s="361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I12" sqref="I12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8" t="s">
        <v>223</v>
      </c>
      <c r="E3" s="378"/>
      <c r="F3" s="378"/>
      <c r="G3" s="378"/>
      <c r="H3" s="183"/>
      <c r="I3" s="183"/>
      <c r="J3" s="185"/>
      <c r="K3" s="183"/>
      <c r="L3" s="183"/>
      <c r="M3" s="183"/>
      <c r="N3" s="183"/>
      <c r="O3" s="326" t="s">
        <v>222</v>
      </c>
      <c r="P3" s="326"/>
      <c r="Q3" s="326"/>
      <c r="R3" s="326"/>
      <c r="S3" s="326"/>
      <c r="T3" s="326"/>
    </row>
    <row r="4" spans="2:20" x14ac:dyDescent="0.25">
      <c r="B4" s="182"/>
      <c r="C4" s="186"/>
      <c r="D4" s="378"/>
      <c r="E4" s="378"/>
      <c r="F4" s="378"/>
      <c r="G4" s="378"/>
      <c r="H4" s="186"/>
      <c r="I4" s="186"/>
      <c r="J4" s="185"/>
      <c r="K4" s="183"/>
      <c r="L4" s="183"/>
      <c r="M4" s="183"/>
      <c r="N4" s="183"/>
      <c r="O4" s="326"/>
      <c r="P4" s="326"/>
      <c r="Q4" s="326"/>
      <c r="R4" s="326"/>
      <c r="S4" s="326"/>
      <c r="T4" s="326"/>
    </row>
    <row r="5" spans="2:20" x14ac:dyDescent="0.25">
      <c r="B5" s="182"/>
      <c r="C5" s="186"/>
      <c r="D5" s="378"/>
      <c r="E5" s="378"/>
      <c r="F5" s="378"/>
      <c r="G5" s="378"/>
      <c r="H5" s="186"/>
      <c r="I5" s="186"/>
      <c r="J5" s="185"/>
      <c r="K5" s="183"/>
      <c r="L5" s="183"/>
      <c r="M5" s="183"/>
      <c r="N5" s="183"/>
      <c r="O5" s="326"/>
      <c r="P5" s="326"/>
      <c r="Q5" s="326"/>
      <c r="R5" s="326"/>
      <c r="S5" s="326"/>
      <c r="T5" s="326"/>
    </row>
    <row r="6" spans="2:20" x14ac:dyDescent="0.25">
      <c r="B6" s="182"/>
      <c r="C6" s="186"/>
      <c r="D6" s="378"/>
      <c r="E6" s="378"/>
      <c r="F6" s="378"/>
      <c r="G6" s="378"/>
      <c r="H6" s="186"/>
      <c r="I6" s="186"/>
      <c r="J6" s="185"/>
      <c r="K6" s="183"/>
      <c r="L6" s="183"/>
      <c r="M6" s="183"/>
      <c r="N6" s="183"/>
      <c r="O6" s="326"/>
      <c r="P6" s="326"/>
      <c r="Q6" s="326"/>
      <c r="R6" s="326"/>
      <c r="S6" s="326"/>
      <c r="T6" s="326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1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2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0" t="s">
        <v>32</v>
      </c>
      <c r="J11" s="381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2" t="s">
        <v>33</v>
      </c>
      <c r="C13" s="383"/>
      <c r="D13" s="383"/>
      <c r="E13" s="383"/>
      <c r="F13" s="383"/>
      <c r="G13" s="383"/>
      <c r="H13" s="384"/>
      <c r="I13" s="385"/>
      <c r="J13" s="220">
        <f>PLANILHA_SINTÉTICA!N32</f>
        <v>154360.45490000001</v>
      </c>
      <c r="K13" s="194"/>
      <c r="L13" s="201"/>
      <c r="M13" s="201"/>
      <c r="N13" s="201"/>
      <c r="O13" s="15"/>
    </row>
    <row r="14" spans="2:20" ht="15.75" thickBot="1" x14ac:dyDescent="0.3">
      <c r="B14" s="386" t="s">
        <v>0</v>
      </c>
      <c r="C14" s="388" t="s">
        <v>34</v>
      </c>
      <c r="D14" s="386" t="s">
        <v>35</v>
      </c>
      <c r="E14" s="386" t="s">
        <v>36</v>
      </c>
      <c r="F14" s="366" t="s">
        <v>37</v>
      </c>
      <c r="G14" s="368" t="s">
        <v>38</v>
      </c>
      <c r="H14" s="370" t="s">
        <v>39</v>
      </c>
      <c r="I14" s="371"/>
      <c r="J14" s="372"/>
      <c r="K14" s="192"/>
      <c r="L14" s="30"/>
      <c r="M14" s="30"/>
      <c r="N14" s="30"/>
    </row>
    <row r="15" spans="2:20" ht="15.75" thickBot="1" x14ac:dyDescent="0.3">
      <c r="B15" s="387"/>
      <c r="C15" s="389"/>
      <c r="D15" s="387"/>
      <c r="E15" s="387"/>
      <c r="F15" s="367"/>
      <c r="G15" s="369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8489.8250195000001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1234.8836392000001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1589.91268547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977.48294984060294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9607.5200375347104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16690.199073375665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2" t="s">
        <v>62</v>
      </c>
      <c r="D22" s="363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2" t="s">
        <v>64</v>
      </c>
      <c r="D23" s="363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2" t="s">
        <v>66</v>
      </c>
      <c r="D24" s="363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4" t="s">
        <v>68</v>
      </c>
      <c r="D25" s="365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4" t="s">
        <v>69</v>
      </c>
      <c r="C26" s="375"/>
      <c r="D26" s="213">
        <f>PLANILHA_SINTÉTICA!N33</f>
        <v>38590.113725000003</v>
      </c>
      <c r="E26" s="227"/>
      <c r="F26" s="210"/>
      <c r="G26" s="374" t="s">
        <v>70</v>
      </c>
      <c r="H26" s="376"/>
      <c r="I26" s="376"/>
      <c r="J26" s="375"/>
      <c r="K26" s="184"/>
      <c r="L26" s="29"/>
      <c r="M26" s="29"/>
      <c r="N26" s="29"/>
    </row>
    <row r="27" spans="2:14" ht="15.75" thickBot="1" x14ac:dyDescent="0.3">
      <c r="B27" s="374" t="s">
        <v>71</v>
      </c>
      <c r="C27" s="375"/>
      <c r="D27" s="213">
        <f>D26+J13</f>
        <v>192950.56862500001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4" t="s">
        <v>73</v>
      </c>
      <c r="C28" s="376"/>
      <c r="D28" s="375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79"/>
      <c r="H41" s="379"/>
      <c r="I41" s="379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7" t="s">
        <v>235</v>
      </c>
      <c r="H42" s="377"/>
      <c r="I42" s="377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3" t="s">
        <v>84</v>
      </c>
      <c r="H43" s="373"/>
      <c r="I43" s="373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3" t="s">
        <v>85</v>
      </c>
      <c r="H44" s="373"/>
      <c r="I44" s="373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23" sqref="B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6" t="s">
        <v>222</v>
      </c>
      <c r="N4" s="326"/>
      <c r="O4" s="326"/>
      <c r="P4" s="326"/>
      <c r="Q4" s="326"/>
      <c r="R4" s="326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6"/>
      <c r="N5" s="326"/>
      <c r="O5" s="326"/>
      <c r="P5" s="326"/>
      <c r="Q5" s="326"/>
      <c r="R5" s="326"/>
    </row>
    <row r="6" spans="2:18" ht="36" customHeight="1" x14ac:dyDescent="0.25">
      <c r="B6" s="390" t="s">
        <v>149</v>
      </c>
      <c r="C6" s="391"/>
      <c r="D6" s="391"/>
      <c r="E6" s="391"/>
      <c r="F6" s="391"/>
      <c r="G6" s="391"/>
      <c r="H6" s="391"/>
      <c r="I6" s="391"/>
      <c r="J6" s="392"/>
      <c r="M6" s="326"/>
      <c r="N6" s="326"/>
      <c r="O6" s="326"/>
      <c r="P6" s="326"/>
      <c r="Q6" s="326"/>
      <c r="R6" s="326"/>
    </row>
    <row r="7" spans="2:18" x14ac:dyDescent="0.25">
      <c r="B7" s="233"/>
      <c r="C7" s="412" t="s">
        <v>132</v>
      </c>
      <c r="D7" s="412"/>
      <c r="E7" s="412"/>
      <c r="F7" s="412"/>
      <c r="G7" s="412"/>
      <c r="H7" s="412"/>
      <c r="I7" s="412"/>
      <c r="J7" s="413"/>
      <c r="M7" s="326"/>
      <c r="N7" s="326"/>
      <c r="O7" s="326"/>
      <c r="P7" s="326"/>
      <c r="Q7" s="326"/>
      <c r="R7" s="326"/>
    </row>
    <row r="8" spans="2:18" x14ac:dyDescent="0.25">
      <c r="B8" s="233"/>
      <c r="C8" s="412" t="s">
        <v>131</v>
      </c>
      <c r="D8" s="412"/>
      <c r="E8" s="412"/>
      <c r="F8" s="412"/>
      <c r="G8" s="412"/>
      <c r="H8" s="412"/>
      <c r="I8" s="412"/>
      <c r="J8" s="413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4" t="s">
        <v>236</v>
      </c>
    </row>
    <row r="10" spans="2:18" x14ac:dyDescent="0.25">
      <c r="B10" s="233"/>
      <c r="C10" s="145" t="s">
        <v>134</v>
      </c>
      <c r="D10" s="137"/>
      <c r="E10" s="313" t="s">
        <v>235</v>
      </c>
      <c r="F10" s="177"/>
      <c r="G10" s="137"/>
      <c r="H10" s="145" t="s">
        <v>135</v>
      </c>
      <c r="I10" s="306" t="s">
        <v>237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09" t="s">
        <v>127</v>
      </c>
      <c r="J11" s="410"/>
    </row>
    <row r="12" spans="2:18" ht="15" customHeight="1" x14ac:dyDescent="0.25">
      <c r="B12" s="398"/>
      <c r="C12" s="399"/>
      <c r="D12" s="399"/>
      <c r="E12" s="399"/>
      <c r="F12" s="399"/>
      <c r="G12" s="399"/>
      <c r="H12" s="399"/>
      <c r="I12" s="399"/>
      <c r="J12" s="400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1" t="s">
        <v>0</v>
      </c>
      <c r="C14" s="401" t="s">
        <v>1</v>
      </c>
      <c r="D14" s="401"/>
      <c r="E14" s="401"/>
      <c r="F14" s="401" t="s">
        <v>120</v>
      </c>
      <c r="G14" s="401"/>
      <c r="H14" s="401"/>
      <c r="I14" s="401" t="s">
        <v>121</v>
      </c>
      <c r="J14" s="408" t="s">
        <v>24</v>
      </c>
    </row>
    <row r="15" spans="2:18" ht="15.75" x14ac:dyDescent="0.25">
      <c r="B15" s="411"/>
      <c r="C15" s="401"/>
      <c r="D15" s="401"/>
      <c r="E15" s="401"/>
      <c r="F15" s="162" t="s">
        <v>122</v>
      </c>
      <c r="G15" s="162" t="s">
        <v>123</v>
      </c>
      <c r="H15" s="162" t="s">
        <v>95</v>
      </c>
      <c r="I15" s="401"/>
      <c r="J15" s="408"/>
    </row>
    <row r="16" spans="2:18" ht="15.75" x14ac:dyDescent="0.25">
      <c r="B16" s="238">
        <v>1</v>
      </c>
      <c r="C16" s="402" t="s">
        <v>11</v>
      </c>
      <c r="D16" s="403"/>
      <c r="E16" s="404"/>
      <c r="F16" s="142">
        <f>PLANILHA_SINTÉTICA!M14</f>
        <v>69697.920599999998</v>
      </c>
      <c r="G16" s="142">
        <f>PLANILHA_SINTÉTICA!L14</f>
        <v>17965.816196000007</v>
      </c>
      <c r="H16" s="126">
        <f>PLANILHA_SINTÉTICA!N14</f>
        <v>87663.7359</v>
      </c>
      <c r="I16" s="126">
        <f>H16*1.25</f>
        <v>109579.66987499999</v>
      </c>
      <c r="J16" s="239">
        <f>F20</f>
        <v>0.70134086265898909</v>
      </c>
    </row>
    <row r="17" spans="2:10" ht="15.75" x14ac:dyDescent="0.25">
      <c r="B17" s="240">
        <v>2</v>
      </c>
      <c r="C17" s="405" t="s">
        <v>12</v>
      </c>
      <c r="D17" s="406"/>
      <c r="E17" s="407"/>
      <c r="F17" s="142">
        <f>PLANILHA_SINTÉTICA!M27</f>
        <v>38561.374000000003</v>
      </c>
      <c r="G17" s="142">
        <f>PLANILHA_SINTÉTICA!L27</f>
        <v>28135.345000000001</v>
      </c>
      <c r="H17" s="126">
        <f>PLANILHA_SINTÉTICA!N27</f>
        <v>66696.718999999997</v>
      </c>
      <c r="I17" s="126">
        <f>H17*1.25</f>
        <v>83370.898749999993</v>
      </c>
      <c r="J17" s="239">
        <f>G20</f>
        <v>0.29865914314560632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108259.29459999999</v>
      </c>
      <c r="G19" s="143">
        <f>G16+G17</f>
        <v>46101.161196000008</v>
      </c>
      <c r="H19" s="139">
        <f>SUM(H16:H17)</f>
        <v>154360.45490000001</v>
      </c>
      <c r="I19" s="130">
        <f>H19*1.25</f>
        <v>192950.56862500001</v>
      </c>
      <c r="J19" s="244">
        <f>SUM(J16:J17)</f>
        <v>1.0000000058045955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0.70134086265898909</v>
      </c>
      <c r="G20" s="141">
        <f>G19/H19</f>
        <v>0.29865914314560632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5"/>
      <c r="C21" s="396"/>
      <c r="D21" s="396"/>
      <c r="E21" s="396"/>
      <c r="F21" s="396"/>
      <c r="G21" s="396"/>
      <c r="H21" s="396"/>
      <c r="I21" s="396"/>
      <c r="J21" s="397"/>
    </row>
    <row r="22" spans="2:10" ht="15.75" x14ac:dyDescent="0.25">
      <c r="B22" s="393" t="s">
        <v>241</v>
      </c>
      <c r="C22" s="394"/>
      <c r="D22" s="394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9"/>
  <sheetViews>
    <sheetView view="pageBreakPreview" topLeftCell="A10" zoomScaleNormal="85" zoomScaleSheetLayoutView="100" zoomScalePageLayoutView="70" workbookViewId="0">
      <selection activeCell="G21" sqref="G21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7" t="s">
        <v>130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2" t="s">
        <v>132</v>
      </c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234"/>
    </row>
    <row r="8" spans="2:23" ht="15.75" customHeight="1" x14ac:dyDescent="0.25">
      <c r="B8" s="258"/>
      <c r="C8" s="412" t="s">
        <v>131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234"/>
      <c r="R8" s="326" t="s">
        <v>225</v>
      </c>
      <c r="S8" s="326"/>
      <c r="T8" s="326"/>
      <c r="U8" s="326"/>
      <c r="V8" s="326"/>
      <c r="W8" s="326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05" t="s">
        <v>236</v>
      </c>
      <c r="M9" s="137"/>
      <c r="N9" s="235"/>
      <c r="R9" s="326"/>
      <c r="S9" s="326"/>
      <c r="T9" s="326"/>
      <c r="U9" s="326"/>
      <c r="V9" s="326"/>
      <c r="W9" s="326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4" t="s">
        <v>235</v>
      </c>
      <c r="I10" s="137"/>
      <c r="J10" s="137"/>
      <c r="K10" s="145" t="s">
        <v>135</v>
      </c>
      <c r="L10" s="306" t="s">
        <v>237</v>
      </c>
      <c r="M10" s="137"/>
      <c r="N10" s="235"/>
      <c r="R10" s="326"/>
      <c r="S10" s="326"/>
      <c r="T10" s="326"/>
      <c r="U10" s="326"/>
      <c r="V10" s="326"/>
      <c r="W10" s="326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26"/>
      <c r="S11" s="326"/>
      <c r="T11" s="326"/>
      <c r="U11" s="326"/>
      <c r="V11" s="326"/>
      <c r="W11" s="326"/>
    </row>
    <row r="12" spans="2:23" ht="15" customHeight="1" x14ac:dyDescent="0.25">
      <c r="B12" s="416" t="s">
        <v>0</v>
      </c>
      <c r="C12" s="417" t="s">
        <v>1</v>
      </c>
      <c r="D12" s="320" t="s">
        <v>2</v>
      </c>
      <c r="E12" s="321"/>
      <c r="F12" s="322"/>
      <c r="G12" s="419" t="s">
        <v>3</v>
      </c>
      <c r="H12" s="422" t="s">
        <v>25</v>
      </c>
      <c r="I12" s="422" t="s">
        <v>123</v>
      </c>
      <c r="J12" s="422" t="s">
        <v>122</v>
      </c>
      <c r="K12" s="422" t="s">
        <v>128</v>
      </c>
      <c r="L12" s="422" t="s">
        <v>123</v>
      </c>
      <c r="M12" s="422" t="s">
        <v>122</v>
      </c>
      <c r="N12" s="421" t="s">
        <v>129</v>
      </c>
      <c r="O12" s="424"/>
    </row>
    <row r="13" spans="2:23" ht="15" customHeight="1" x14ac:dyDescent="0.25">
      <c r="B13" s="416"/>
      <c r="C13" s="418"/>
      <c r="D13" s="168" t="s">
        <v>4</v>
      </c>
      <c r="E13" s="167" t="s">
        <v>7</v>
      </c>
      <c r="F13" s="167" t="s">
        <v>22</v>
      </c>
      <c r="G13" s="420"/>
      <c r="H13" s="423"/>
      <c r="I13" s="423"/>
      <c r="J13" s="423"/>
      <c r="K13" s="423"/>
      <c r="L13" s="423"/>
      <c r="M13" s="423"/>
      <c r="N13" s="421"/>
      <c r="O13" s="424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SUM(L15:L26)</f>
        <v>17965.816196000007</v>
      </c>
      <c r="M14" s="25">
        <f>SUM(M15:M26)</f>
        <v>69697.920599999998</v>
      </c>
      <c r="N14" s="25">
        <f>SUM(N15:N26)</f>
        <v>87663.7359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39.69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8084.0591999999997</v>
      </c>
      <c r="M15" s="16">
        <f>J15*H15</f>
        <v>18405.8406</v>
      </c>
      <c r="N15" s="264">
        <f>K15*H15</f>
        <v>26489.899799999996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68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5" si="0">I16*H16</f>
        <v>5061.2400000000007</v>
      </c>
      <c r="M16" s="16">
        <f t="shared" ref="M16:M25" si="1">J16*H16</f>
        <v>22998.960000000003</v>
      </c>
      <c r="N16" s="264">
        <f t="shared" ref="N16:N25" si="2">K16*H16</f>
        <v>28060.199999999997</v>
      </c>
      <c r="O16" s="28"/>
    </row>
    <row r="17" spans="2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33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2456.19</v>
      </c>
      <c r="M17" s="16">
        <f t="shared" si="1"/>
        <v>13009.26</v>
      </c>
      <c r="N17" s="264">
        <f t="shared" si="2"/>
        <v>15465.449999999999</v>
      </c>
      <c r="O17" s="28"/>
    </row>
    <row r="18" spans="2:15" ht="71.25" x14ac:dyDescent="0.25">
      <c r="B18" s="263" t="str">
        <f>'PLANILHA REFERENCIA DETRAN PR'!A11</f>
        <v>1.5</v>
      </c>
      <c r="C18" s="7" t="str">
        <f>'PLANILHA REFERENCIA DETRAN PR'!B11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D18" s="8" t="str">
        <f>'PLANILHA REFERENCIA DETRAN PR'!C11</f>
        <v>SCO/RJ</v>
      </c>
      <c r="E18" s="8" t="str">
        <f>'PLANILHA REFERENCIA DETRAN PR'!D11</f>
        <v>ST 64.05.0600</v>
      </c>
      <c r="F18" s="9">
        <f>'PLANILHA REFERENCIA DETRAN PR'!E11</f>
        <v>44896</v>
      </c>
      <c r="G18" s="8" t="str">
        <f>'PLANILHA REFERENCIA DETRAN PR'!F11</f>
        <v>ud</v>
      </c>
      <c r="H18" s="18">
        <v>3</v>
      </c>
      <c r="I18" s="16">
        <f>'PLANILHA REFERENCIA DETRAN PR'!G11</f>
        <v>0</v>
      </c>
      <c r="J18" s="16">
        <f>'PLANILHA REFERENCIA DETRAN PR'!H11</f>
        <v>3110.35</v>
      </c>
      <c r="K18" s="16">
        <f>'PLANILHA REFERENCIA DETRAN PR'!I11</f>
        <v>3110.35</v>
      </c>
      <c r="L18" s="16">
        <f t="shared" si="0"/>
        <v>0</v>
      </c>
      <c r="M18" s="16">
        <f t="shared" si="1"/>
        <v>9331.0499999999993</v>
      </c>
      <c r="N18" s="264">
        <f t="shared" si="2"/>
        <v>9331.0499999999993</v>
      </c>
      <c r="O18" s="28"/>
    </row>
    <row r="19" spans="2:15" ht="71.25" x14ac:dyDescent="0.25">
      <c r="B19" s="263" t="str">
        <f>'PLANILHA REFERENCIA DETRAN PR'!A14</f>
        <v>1.8</v>
      </c>
      <c r="C19" s="7" t="str">
        <f>'PLANILHA REFERENCIA DETRAN PR'!B14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D19" s="8" t="str">
        <f>'PLANILHA REFERENCIA DETRAN PR'!C14</f>
        <v>SCO/RJ</v>
      </c>
      <c r="E19" s="8" t="str">
        <f>'PLANILHA REFERENCIA DETRAN PR'!D14</f>
        <v>ST 64.15.0170</v>
      </c>
      <c r="F19" s="9">
        <f>'PLANILHA REFERENCIA DETRAN PR'!E14</f>
        <v>44896</v>
      </c>
      <c r="G19" s="8" t="str">
        <f>'PLANILHA REFERENCIA DETRAN PR'!F14</f>
        <v>ud</v>
      </c>
      <c r="H19" s="18">
        <v>3</v>
      </c>
      <c r="I19" s="16">
        <f>'PLANILHA REFERENCIA DETRAN PR'!G14</f>
        <v>258.08</v>
      </c>
      <c r="J19" s="16">
        <f>'PLANILHA REFERENCIA DETRAN PR'!H14</f>
        <v>0</v>
      </c>
      <c r="K19" s="16">
        <f>'PLANILHA REFERENCIA DETRAN PR'!I14</f>
        <v>258.08</v>
      </c>
      <c r="L19" s="16">
        <f t="shared" si="0"/>
        <v>774.24</v>
      </c>
      <c r="M19" s="16">
        <f t="shared" si="1"/>
        <v>0</v>
      </c>
      <c r="N19" s="264">
        <f t="shared" si="2"/>
        <v>774.24</v>
      </c>
      <c r="O19" s="28"/>
    </row>
    <row r="20" spans="2:15" ht="99.75" x14ac:dyDescent="0.25">
      <c r="B20" s="263" t="str">
        <f>'PLANILHA REFERENCIA DETRAN PR'!A16</f>
        <v>1.10</v>
      </c>
      <c r="C20" s="7" t="str">
        <f>'PLANILHA REFERENCIA DETRAN PR'!B16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D20" s="8" t="str">
        <f>'PLANILHA REFERENCIA DETRAN PR'!C16</f>
        <v>SCO/RJ</v>
      </c>
      <c r="E20" s="8" t="str">
        <f>'PLANILHA REFERENCIA DETRAN PR'!D16</f>
        <v>ST 64.05.0650</v>
      </c>
      <c r="F20" s="9">
        <f>'PLANILHA REFERENCIA DETRAN PR'!E16</f>
        <v>44896</v>
      </c>
      <c r="G20" s="8" t="str">
        <f>'PLANILHA REFERENCIA DETRAN PR'!F16</f>
        <v>ud</v>
      </c>
      <c r="H20" s="18">
        <v>3</v>
      </c>
      <c r="I20" s="16">
        <f>'PLANILHA REFERENCIA DETRAN PR'!G16</f>
        <v>0</v>
      </c>
      <c r="J20" s="16">
        <f>'PLANILHA REFERENCIA DETRAN PR'!H16</f>
        <v>1529.86</v>
      </c>
      <c r="K20" s="16">
        <f>'PLANILHA REFERENCIA DETRAN PR'!I16</f>
        <v>1529.86</v>
      </c>
      <c r="L20" s="16">
        <f t="shared" si="0"/>
        <v>0</v>
      </c>
      <c r="M20" s="16">
        <f t="shared" si="1"/>
        <v>4589.58</v>
      </c>
      <c r="N20" s="264">
        <f t="shared" si="2"/>
        <v>4589.58</v>
      </c>
      <c r="O20" s="28"/>
    </row>
    <row r="21" spans="2:15" ht="42.75" x14ac:dyDescent="0.25">
      <c r="B21" s="263" t="str">
        <f>'PLANILHA REFERENCIA DETRAN PR'!A19</f>
        <v>1.13</v>
      </c>
      <c r="C21" s="7" t="str">
        <f>'PLANILHA REFERENCIA DETRAN PR'!B19</f>
        <v>Montagem de braço projetado de aço em coluna de aço cônica continua tipo I assentada, exclusive o
fornecimento do braço (desonerado)</v>
      </c>
      <c r="D21" s="8" t="str">
        <f>'PLANILHA REFERENCIA DETRAN PR'!C19</f>
        <v>SCO/RJ</v>
      </c>
      <c r="E21" s="8" t="str">
        <f>'PLANILHA REFERENCIA DETRAN PR'!D19</f>
        <v>ST 64.15.0180</v>
      </c>
      <c r="F21" s="9">
        <f>'PLANILHA REFERENCIA DETRAN PR'!E19</f>
        <v>44896</v>
      </c>
      <c r="G21" s="8" t="str">
        <f>'PLANILHA REFERENCIA DETRAN PR'!F19</f>
        <v>ud</v>
      </c>
      <c r="H21" s="18">
        <v>3</v>
      </c>
      <c r="I21" s="16">
        <f>'PLANILHA REFERENCIA DETRAN PR'!G19</f>
        <v>67.650000000000006</v>
      </c>
      <c r="J21" s="16">
        <f>'PLANILHA REFERENCIA DETRAN PR'!H19</f>
        <v>0</v>
      </c>
      <c r="K21" s="16">
        <f>'PLANILHA REFERENCIA DETRAN PR'!I19</f>
        <v>67.650000000000006</v>
      </c>
      <c r="L21" s="16">
        <f t="shared" si="0"/>
        <v>202.95000000000002</v>
      </c>
      <c r="M21" s="16">
        <f t="shared" si="1"/>
        <v>0</v>
      </c>
      <c r="N21" s="264">
        <f t="shared" si="2"/>
        <v>202.95000000000002</v>
      </c>
      <c r="O21" s="28"/>
    </row>
    <row r="22" spans="2:15" ht="28.5" x14ac:dyDescent="0.25">
      <c r="B22" s="263" t="str">
        <f>'PLANILHA REFERENCIA DETRAN PR'!A21</f>
        <v>1.15</v>
      </c>
      <c r="C22" s="7" t="str">
        <f>'PLANILHA REFERENCIA DETRAN PR'!B21</f>
        <v xml:space="preserve">Bloco de concreto armado medindo (0,60 x 0,60 x 1,00)m para uma coluna de aco conica continua para instalacao de ate 4 bracos projetados para sinalizacao.(desonerado) </v>
      </c>
      <c r="D22" s="8" t="str">
        <f>'PLANILHA REFERENCIA DETRAN PR'!C21</f>
        <v>SCO/RJ</v>
      </c>
      <c r="E22" s="8" t="str">
        <f>'PLANILHA REFERENCIA DETRAN PR'!D21</f>
        <v>ST 64.15.0340</v>
      </c>
      <c r="F22" s="9">
        <f>'PLANILHA REFERENCIA DETRAN PR'!E21</f>
        <v>44896</v>
      </c>
      <c r="G22" s="8" t="str">
        <f>'PLANILHA REFERENCIA DETRAN PR'!F21</f>
        <v>ud</v>
      </c>
      <c r="H22" s="18">
        <v>3</v>
      </c>
      <c r="I22" s="16">
        <f>'PLANILHA REFERENCIA DETRAN PR'!G21</f>
        <v>27.61</v>
      </c>
      <c r="J22" s="16">
        <f>'PLANILHA REFERENCIA DETRAN PR'!H21</f>
        <v>405.93</v>
      </c>
      <c r="K22" s="16">
        <f>'PLANILHA REFERENCIA DETRAN PR'!I21</f>
        <v>433.54</v>
      </c>
      <c r="L22" s="16">
        <f t="shared" si="0"/>
        <v>82.83</v>
      </c>
      <c r="M22" s="16">
        <f t="shared" si="1"/>
        <v>1217.79</v>
      </c>
      <c r="N22" s="264">
        <f t="shared" si="2"/>
        <v>1300.6200000000001</v>
      </c>
      <c r="O22" s="28"/>
    </row>
    <row r="23" spans="2:15" x14ac:dyDescent="0.25">
      <c r="B23" s="263" t="str">
        <f>'PLANILHA REFERENCIA DETRAN PR'!A23</f>
        <v>1.17</v>
      </c>
      <c r="C23" s="7" t="str">
        <f>'PLANILHA REFERENCIA DETRAN PR'!B23</f>
        <v>Retirada de poste simples de aço, diâmetro de 2" (desonerado)</v>
      </c>
      <c r="D23" s="8" t="str">
        <f>'PLANILHA REFERENCIA DETRAN PR'!C23</f>
        <v>SCO/RJ</v>
      </c>
      <c r="E23" s="8" t="str">
        <f>'PLANILHA REFERENCIA DETRAN PR'!D23</f>
        <v>ST 64.15.0200</v>
      </c>
      <c r="F23" s="9">
        <f>'PLANILHA REFERENCIA DETRAN PR'!E23</f>
        <v>44896</v>
      </c>
      <c r="G23" s="8" t="str">
        <f>'PLANILHA REFERENCIA DETRAN PR'!F23</f>
        <v>ud</v>
      </c>
      <c r="H23" s="18">
        <v>23</v>
      </c>
      <c r="I23" s="16">
        <f>'PLANILHA REFERENCIA DETRAN PR'!G23</f>
        <v>31.46</v>
      </c>
      <c r="J23" s="16">
        <f>'PLANILHA REFERENCIA DETRAN PR'!H23</f>
        <v>1.36</v>
      </c>
      <c r="K23" s="16">
        <f>'PLANILHA REFERENCIA DETRAN PR'!I23</f>
        <v>32.82</v>
      </c>
      <c r="L23" s="16">
        <f t="shared" si="0"/>
        <v>723.58</v>
      </c>
      <c r="M23" s="16">
        <f t="shared" si="1"/>
        <v>31.28</v>
      </c>
      <c r="N23" s="264">
        <f t="shared" si="2"/>
        <v>754.86</v>
      </c>
      <c r="O23" s="28"/>
    </row>
    <row r="24" spans="2:15" ht="28.5" x14ac:dyDescent="0.25">
      <c r="B24" s="263" t="str">
        <f>'PLANILHA REFERENCIA DETRAN PR'!A24</f>
        <v>1.18</v>
      </c>
      <c r="C24" s="7" t="str">
        <f>'PLANILHA REFERENCIA DETRAN PR'!B24</f>
        <v>Assentamento de poste simples de aco, diametro de 2", inclusive abertura de furo, fundacao e recomposicao do piso.(desonerado)</v>
      </c>
      <c r="D24" s="8" t="str">
        <f>'PLANILHA REFERENCIA DETRAN PR'!C24</f>
        <v>SCO/RJ</v>
      </c>
      <c r="E24" s="8" t="str">
        <f>'PLANILHA REFERENCIA DETRAN PR'!D24</f>
        <v>ST 64.15.0050</v>
      </c>
      <c r="F24" s="9">
        <f>'PLANILHA REFERENCIA DETRAN PR'!E24</f>
        <v>44896</v>
      </c>
      <c r="G24" s="8" t="str">
        <f>'PLANILHA REFERENCIA DETRAN PR'!F24</f>
        <v>ud</v>
      </c>
      <c r="H24" s="18">
        <v>8</v>
      </c>
      <c r="I24" s="16">
        <f>'PLANILHA REFERENCIA DETRAN PR'!G24</f>
        <v>44.16</v>
      </c>
      <c r="J24" s="16">
        <f>'PLANILHA REFERENCIA DETRAN PR'!H24</f>
        <v>14.27</v>
      </c>
      <c r="K24" s="16">
        <f>'PLANILHA REFERENCIA DETRAN PR'!I24</f>
        <v>58.43</v>
      </c>
      <c r="L24" s="16">
        <f t="shared" si="0"/>
        <v>353.28</v>
      </c>
      <c r="M24" s="16">
        <f t="shared" si="1"/>
        <v>114.16</v>
      </c>
      <c r="N24" s="264">
        <f t="shared" si="2"/>
        <v>467.44</v>
      </c>
      <c r="O24" s="28"/>
    </row>
    <row r="25" spans="2:15" x14ac:dyDescent="0.25">
      <c r="B25" s="263" t="str">
        <f>'PLANILHA REFERENCIA DETRAN PR'!A25</f>
        <v>1.19</v>
      </c>
      <c r="C25" s="7" t="str">
        <f>'PLANILHA REFERENCIA DETRAN PR'!B25</f>
        <v>Remoção de placa de sinalização</v>
      </c>
      <c r="D25" s="8" t="str">
        <f>'PLANILHA REFERENCIA DETRAN PR'!C25</f>
        <v>DNIT</v>
      </c>
      <c r="E25" s="8">
        <f>'PLANILHA REFERENCIA DETRAN PR'!D25</f>
        <v>5213364</v>
      </c>
      <c r="F25" s="9">
        <f>'PLANILHA REFERENCIA DETRAN PR'!E25</f>
        <v>44743</v>
      </c>
      <c r="G25" s="8" t="str">
        <f>'PLANILHA REFERENCIA DETRAN PR'!F25</f>
        <v>M2</v>
      </c>
      <c r="H25" s="18">
        <v>6.16</v>
      </c>
      <c r="I25" s="16">
        <f>'PLANILHA REFERENCIA DETRAN PR'!G25</f>
        <v>22.0611</v>
      </c>
      <c r="J25" s="16">
        <f>'PLANILHA REFERENCIA DETRAN PR'!H25</f>
        <v>0</v>
      </c>
      <c r="K25" s="16">
        <f>'PLANILHA REFERENCIA DETRAN PR'!I25</f>
        <v>22.06</v>
      </c>
      <c r="L25" s="16">
        <f t="shared" si="0"/>
        <v>135.896376</v>
      </c>
      <c r="M25" s="16">
        <f t="shared" si="1"/>
        <v>0</v>
      </c>
      <c r="N25" s="264">
        <f t="shared" si="2"/>
        <v>135.8896</v>
      </c>
      <c r="O25" s="28"/>
    </row>
    <row r="26" spans="2:15" x14ac:dyDescent="0.25">
      <c r="B26" s="263" t="str">
        <f>'PLANILHA REFERENCIA DETRAN PR'!A27</f>
        <v>1.21</v>
      </c>
      <c r="C26" s="7" t="str">
        <f>'PLANILHA REFERENCIA DETRAN PR'!B27</f>
        <v>Recomposição de placa de sinalização</v>
      </c>
      <c r="D26" s="8" t="str">
        <f>'PLANILHA REFERENCIA DETRAN PR'!C27</f>
        <v>DNIT</v>
      </c>
      <c r="E26" s="8">
        <f>'PLANILHA REFERENCIA DETRAN PR'!D27</f>
        <v>4915719</v>
      </c>
      <c r="F26" s="9">
        <f>'PLANILHA REFERENCIA DETRAN PR'!E27</f>
        <v>44743</v>
      </c>
      <c r="G26" s="8" t="str">
        <f>'PLANILHA REFERENCIA DETRAN PR'!F27</f>
        <v>M2</v>
      </c>
      <c r="H26" s="18">
        <v>2.4500000000000002</v>
      </c>
      <c r="I26" s="16">
        <f>'PLANILHA REFERENCIA DETRAN PR'!G27</f>
        <v>37.367600000000003</v>
      </c>
      <c r="J26" s="16">
        <f>'PLANILHA REFERENCIA DETRAN PR'!H27</f>
        <v>0</v>
      </c>
      <c r="K26" s="16">
        <f>'PLANILHA REFERENCIA DETRAN PR'!I27</f>
        <v>37.369999999999997</v>
      </c>
      <c r="L26" s="16">
        <f t="shared" ref="L26" si="3">I26*H26</f>
        <v>91.550620000000009</v>
      </c>
      <c r="M26" s="16">
        <f t="shared" ref="M26" si="4">J26*H26</f>
        <v>0</v>
      </c>
      <c r="N26" s="264">
        <f t="shared" ref="N26" si="5">K26*H26</f>
        <v>91.5565</v>
      </c>
      <c r="O26" s="28"/>
    </row>
    <row r="27" spans="2:15" x14ac:dyDescent="0.25">
      <c r="B27" s="262">
        <v>2</v>
      </c>
      <c r="C27" s="5" t="s">
        <v>12</v>
      </c>
      <c r="D27" s="146"/>
      <c r="E27" s="4"/>
      <c r="F27" s="4"/>
      <c r="G27" s="4"/>
      <c r="H27" s="307"/>
      <c r="I27" s="17"/>
      <c r="J27" s="17"/>
      <c r="K27" s="24"/>
      <c r="L27" s="25">
        <f>SUM(L28:L29)</f>
        <v>28135.345000000001</v>
      </c>
      <c r="M27" s="25">
        <f>SUM(M28:M29)</f>
        <v>38561.374000000003</v>
      </c>
      <c r="N27" s="25">
        <f>SUM(N28:N29)</f>
        <v>66696.718999999997</v>
      </c>
      <c r="O27" s="28"/>
    </row>
    <row r="28" spans="2:15" x14ac:dyDescent="0.25">
      <c r="B28" s="263" t="str">
        <f>'PLANILHA REFERENCIA DETRAN PR'!A29</f>
        <v>2.1</v>
      </c>
      <c r="C28" s="7" t="str">
        <f>'PLANILHA REFERENCIA DETRAN PR'!B29</f>
        <v>Faixa de sinalização horizontal c/tinta resina acrílica base água</v>
      </c>
      <c r="D28" s="8" t="str">
        <f>'PLANILHA REFERENCIA DETRAN PR'!C29</f>
        <v>DERPR</v>
      </c>
      <c r="E28" s="8">
        <f>'PLANILHA REFERENCIA DETRAN PR'!D29</f>
        <v>822100</v>
      </c>
      <c r="F28" s="9">
        <f>'PLANILHA REFERENCIA DETRAN PR'!E29</f>
        <v>44774</v>
      </c>
      <c r="G28" s="8" t="str">
        <f>'PLANILHA REFERENCIA DETRAN PR'!F29</f>
        <v>M2</v>
      </c>
      <c r="H28" s="18">
        <v>2794.9</v>
      </c>
      <c r="I28" s="16">
        <f>'PLANILHA REFERENCIA DETRAN PR'!G29</f>
        <v>10.050000000000001</v>
      </c>
      <c r="J28" s="16">
        <f>'PLANILHA REFERENCIA DETRAN PR'!H29</f>
        <v>13.76</v>
      </c>
      <c r="K28" s="16">
        <f>'PLANILHA REFERENCIA DETRAN PR'!I29</f>
        <v>23.81</v>
      </c>
      <c r="L28" s="16">
        <f t="shared" ref="L28" si="6">I28*H28</f>
        <v>28088.745000000003</v>
      </c>
      <c r="M28" s="16">
        <f t="shared" ref="M28" si="7">J28*H28</f>
        <v>38457.824000000001</v>
      </c>
      <c r="N28" s="264">
        <f t="shared" ref="N28" si="8">K28*H28</f>
        <v>66546.569000000003</v>
      </c>
      <c r="O28" s="28"/>
    </row>
    <row r="29" spans="2:15" s="15" customFormat="1" x14ac:dyDescent="0.25">
      <c r="B29" s="263" t="str">
        <f>'PLANILHA REFERENCIA DETRAN PR'!A42</f>
        <v>2.14</v>
      </c>
      <c r="C29" s="7" t="str">
        <f>'PLANILHA REFERENCIA DETRAN PR'!B42</f>
        <v>Tachão refletivo bidirecional</v>
      </c>
      <c r="D29" s="8" t="str">
        <f>'PLANILHA REFERENCIA DETRAN PR'!C42</f>
        <v>DERPR</v>
      </c>
      <c r="E29" s="8">
        <f>'PLANILHA REFERENCIA DETRAN PR'!D42</f>
        <v>873000</v>
      </c>
      <c r="F29" s="9">
        <f>'PLANILHA REFERENCIA DETRAN PR'!E42</f>
        <v>44774</v>
      </c>
      <c r="G29" s="8" t="str">
        <f>'PLANILHA REFERENCIA DETRAN PR'!F42</f>
        <v>ud</v>
      </c>
      <c r="H29" s="18">
        <v>5</v>
      </c>
      <c r="I29" s="16">
        <f>'PLANILHA REFERENCIA DETRAN PR'!G42</f>
        <v>9.32</v>
      </c>
      <c r="J29" s="16">
        <f>'PLANILHA REFERENCIA DETRAN PR'!H42</f>
        <v>20.71</v>
      </c>
      <c r="K29" s="16">
        <f>'PLANILHA REFERENCIA DETRAN PR'!I42</f>
        <v>30.03</v>
      </c>
      <c r="L29" s="16">
        <f t="shared" ref="L29" si="9">I29*H29</f>
        <v>46.6</v>
      </c>
      <c r="M29" s="16">
        <f t="shared" ref="M29" si="10">J29*H29</f>
        <v>103.55000000000001</v>
      </c>
      <c r="N29" s="264">
        <f t="shared" ref="N29" si="11">K29*H29</f>
        <v>150.15</v>
      </c>
    </row>
    <row r="30" spans="2:15" s="15" customFormat="1" x14ac:dyDescent="0.25">
      <c r="B30" s="265"/>
      <c r="C30" s="10"/>
      <c r="D30" s="11"/>
      <c r="E30" s="14"/>
      <c r="F30" s="13"/>
      <c r="G30" s="14"/>
      <c r="H30" s="19"/>
      <c r="I30" s="19"/>
      <c r="J30" s="19"/>
      <c r="K30" s="26"/>
      <c r="L30" s="26"/>
      <c r="M30" s="26"/>
      <c r="N30" s="266"/>
    </row>
    <row r="31" spans="2:15" s="15" customFormat="1" x14ac:dyDescent="0.25">
      <c r="B31" s="265"/>
      <c r="C31" s="10"/>
      <c r="D31" s="11"/>
      <c r="E31" s="14"/>
      <c r="F31" s="13"/>
      <c r="G31" s="14"/>
      <c r="H31" s="19"/>
      <c r="I31" s="19"/>
      <c r="J31" s="19"/>
      <c r="K31" s="26"/>
      <c r="L31" s="26"/>
      <c r="M31" s="26"/>
      <c r="N31" s="266"/>
    </row>
    <row r="32" spans="2:15" s="15" customFormat="1" x14ac:dyDescent="0.25">
      <c r="B32" s="265"/>
      <c r="C32" s="10"/>
      <c r="D32" s="11"/>
      <c r="E32" s="14"/>
      <c r="F32" s="13"/>
      <c r="G32" s="14"/>
      <c r="H32" s="425"/>
      <c r="I32" s="425"/>
      <c r="J32" s="425"/>
      <c r="K32" s="425"/>
      <c r="L32" s="426" t="s">
        <v>148</v>
      </c>
      <c r="M32" s="426"/>
      <c r="N32" s="267">
        <f>N14+N27</f>
        <v>154360.45490000001</v>
      </c>
    </row>
    <row r="33" spans="1:15" s="15" customFormat="1" x14ac:dyDescent="0.25">
      <c r="B33" s="265"/>
      <c r="C33" s="10"/>
      <c r="D33" s="11"/>
      <c r="E33" s="14"/>
      <c r="F33" s="13"/>
      <c r="G33" s="14"/>
      <c r="H33" s="415"/>
      <c r="I33" s="415"/>
      <c r="J33" s="415"/>
      <c r="K33" s="415"/>
      <c r="L33" s="427" t="s">
        <v>28</v>
      </c>
      <c r="M33" s="427"/>
      <c r="N33" s="267">
        <f>N32*0.25</f>
        <v>38590.113725000003</v>
      </c>
    </row>
    <row r="34" spans="1:15" x14ac:dyDescent="0.25">
      <c r="B34" s="268"/>
      <c r="C34" s="10"/>
      <c r="D34" s="11"/>
      <c r="E34" s="12"/>
      <c r="F34" s="13"/>
      <c r="G34" s="14"/>
      <c r="H34" s="415"/>
      <c r="I34" s="415"/>
      <c r="J34" s="415"/>
      <c r="K34" s="415"/>
      <c r="L34" s="414" t="s">
        <v>121</v>
      </c>
      <c r="M34" s="414"/>
      <c r="N34" s="269">
        <f>N32+N33</f>
        <v>192950.56862500001</v>
      </c>
      <c r="O34" s="15"/>
    </row>
    <row r="35" spans="1:15" x14ac:dyDescent="0.25">
      <c r="B35" s="268"/>
      <c r="C35" s="10"/>
      <c r="D35" s="11"/>
      <c r="E35" s="12"/>
      <c r="F35" s="13"/>
      <c r="G35" s="14"/>
      <c r="H35" s="259"/>
      <c r="I35" s="259"/>
      <c r="J35" s="259"/>
      <c r="K35" s="259"/>
      <c r="L35" s="259"/>
      <c r="M35" s="259"/>
      <c r="N35" s="234"/>
    </row>
    <row r="36" spans="1:15" ht="15.75" thickBot="1" x14ac:dyDescent="0.3">
      <c r="B36" s="270"/>
      <c r="C36" s="271"/>
      <c r="D36" s="271"/>
      <c r="E36" s="271"/>
      <c r="F36" s="271"/>
      <c r="G36" s="271"/>
      <c r="H36" s="272"/>
      <c r="I36" s="272"/>
      <c r="J36" s="272"/>
      <c r="K36" s="272"/>
      <c r="L36" s="272"/>
      <c r="M36" s="272"/>
      <c r="N36" s="273"/>
    </row>
    <row r="37" spans="1:15" x14ac:dyDescent="0.25">
      <c r="N37" t="s">
        <v>96</v>
      </c>
    </row>
    <row r="38" spans="1:15" ht="15" customHeight="1" x14ac:dyDescent="0.25">
      <c r="A38" s="23"/>
      <c r="B38"/>
      <c r="G38" s="20"/>
      <c r="M38"/>
      <c r="N38" s="23"/>
    </row>
    <row r="39" spans="1:15" ht="18.75" customHeight="1" x14ac:dyDescent="0.25">
      <c r="A39" s="23"/>
      <c r="B39"/>
      <c r="G39" s="20"/>
      <c r="M39"/>
      <c r="N39" s="23"/>
    </row>
    <row r="40" spans="1:15" x14ac:dyDescent="0.25">
      <c r="A40" s="23"/>
      <c r="B40"/>
      <c r="G40" s="20"/>
      <c r="M40"/>
      <c r="N40" s="23"/>
    </row>
    <row r="41" spans="1:15" x14ac:dyDescent="0.25">
      <c r="A41" s="23"/>
      <c r="B41"/>
      <c r="G41" s="20"/>
      <c r="M41"/>
      <c r="N41" s="23"/>
    </row>
    <row r="42" spans="1:15" x14ac:dyDescent="0.25">
      <c r="N42" s="3"/>
    </row>
    <row r="43" spans="1:15" x14ac:dyDescent="0.25">
      <c r="N43" s="3"/>
    </row>
    <row r="44" spans="1:15" x14ac:dyDescent="0.25">
      <c r="N44" s="3"/>
    </row>
    <row r="45" spans="1:15" x14ac:dyDescent="0.25">
      <c r="N45" s="3"/>
    </row>
    <row r="46" spans="1:15" x14ac:dyDescent="0.25">
      <c r="N46" s="3"/>
    </row>
    <row r="47" spans="1:15" x14ac:dyDescent="0.25">
      <c r="N47" s="3"/>
    </row>
    <row r="48" spans="1:15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57" spans="14:14" x14ac:dyDescent="0.25">
      <c r="N57" s="3"/>
    </row>
    <row r="58" spans="14:14" x14ac:dyDescent="0.25">
      <c r="N58" s="3"/>
    </row>
    <row r="59" spans="14:14" x14ac:dyDescent="0.25">
      <c r="N59" s="3"/>
    </row>
    <row r="60" spans="14:14" x14ac:dyDescent="0.25">
      <c r="N60" s="3"/>
    </row>
    <row r="77" spans="3:14" ht="16.5" x14ac:dyDescent="0.25">
      <c r="C77" s="2"/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  <row r="96" spans="14:14" x14ac:dyDescent="0.25">
      <c r="N96" s="1"/>
    </row>
    <row r="97" spans="14:14" x14ac:dyDescent="0.25">
      <c r="N97" s="1"/>
    </row>
    <row r="98" spans="14:14" x14ac:dyDescent="0.25">
      <c r="N98" s="1"/>
    </row>
    <row r="99" spans="14:14" x14ac:dyDescent="0.25">
      <c r="N99" s="1"/>
    </row>
  </sheetData>
  <mergeCells count="22">
    <mergeCell ref="C7:M7"/>
    <mergeCell ref="C8:M8"/>
    <mergeCell ref="C5:M5"/>
    <mergeCell ref="H33:K33"/>
    <mergeCell ref="O12:O13"/>
    <mergeCell ref="I12:I13"/>
    <mergeCell ref="J12:J13"/>
    <mergeCell ref="L12:L13"/>
    <mergeCell ref="M12:M13"/>
    <mergeCell ref="H32:K32"/>
    <mergeCell ref="L32:M32"/>
    <mergeCell ref="L33:M33"/>
    <mergeCell ref="L34:M34"/>
    <mergeCell ref="H34:K34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6"/>
  <sheetViews>
    <sheetView view="pageBreakPreview" zoomScale="115" zoomScaleNormal="100" zoomScaleSheetLayoutView="115" workbookViewId="0">
      <selection activeCell="I9" sqref="I9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2" t="s">
        <v>226</v>
      </c>
      <c r="P4" s="432"/>
      <c r="Q4" s="432"/>
      <c r="R4" s="432"/>
      <c r="S4" s="432"/>
      <c r="T4" s="432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2"/>
      <c r="P5" s="432"/>
      <c r="Q5" s="432"/>
      <c r="R5" s="432"/>
      <c r="S5" s="432"/>
      <c r="T5" s="432"/>
    </row>
    <row r="6" spans="2:20" ht="17.25" customHeight="1" x14ac:dyDescent="0.25">
      <c r="B6" s="428" t="s">
        <v>150</v>
      </c>
      <c r="C6" s="429"/>
      <c r="D6" s="429"/>
      <c r="E6" s="429"/>
      <c r="F6" s="429"/>
      <c r="G6" s="429"/>
      <c r="H6" s="429"/>
      <c r="I6" s="429"/>
      <c r="J6" s="429"/>
      <c r="K6" s="429"/>
      <c r="L6" s="430"/>
      <c r="O6" s="432"/>
      <c r="P6" s="432"/>
      <c r="Q6" s="432"/>
      <c r="R6" s="432"/>
      <c r="S6" s="432"/>
      <c r="T6" s="432"/>
    </row>
    <row r="7" spans="2:20" ht="15" customHeight="1" x14ac:dyDescent="0.25">
      <c r="B7" s="431" t="s">
        <v>132</v>
      </c>
      <c r="C7" s="412"/>
      <c r="D7" s="412"/>
      <c r="E7" s="412"/>
      <c r="F7" s="412"/>
      <c r="G7" s="412"/>
      <c r="H7" s="412"/>
      <c r="I7" s="412"/>
      <c r="J7" s="412"/>
      <c r="K7" s="412"/>
      <c r="L7" s="413"/>
      <c r="O7" s="432"/>
      <c r="P7" s="432"/>
      <c r="Q7" s="432"/>
      <c r="R7" s="432"/>
      <c r="S7" s="432"/>
      <c r="T7" s="432"/>
    </row>
    <row r="8" spans="2:20" x14ac:dyDescent="0.25">
      <c r="B8" s="431" t="s">
        <v>131</v>
      </c>
      <c r="C8" s="412"/>
      <c r="D8" s="412"/>
      <c r="E8" s="412"/>
      <c r="F8" s="412"/>
      <c r="G8" s="412"/>
      <c r="H8" s="412"/>
      <c r="I8" s="412"/>
      <c r="J8" s="412"/>
      <c r="K8" s="412"/>
      <c r="L8" s="413"/>
      <c r="O8" s="432"/>
      <c r="P8" s="432"/>
      <c r="Q8" s="432"/>
      <c r="R8" s="432"/>
      <c r="S8" s="432"/>
      <c r="T8" s="432"/>
    </row>
    <row r="9" spans="2:20" x14ac:dyDescent="0.25">
      <c r="B9" s="274" t="s">
        <v>133</v>
      </c>
      <c r="C9" s="275"/>
      <c r="D9" s="275"/>
      <c r="E9" s="306" t="s">
        <v>234</v>
      </c>
      <c r="F9" s="137"/>
      <c r="G9" s="137"/>
      <c r="H9" s="137"/>
      <c r="I9" s="137"/>
      <c r="J9" s="145" t="s">
        <v>136</v>
      </c>
      <c r="K9" s="305" t="s">
        <v>236</v>
      </c>
      <c r="L9" s="235"/>
      <c r="O9" s="432"/>
      <c r="P9" s="432"/>
      <c r="Q9" s="432"/>
      <c r="R9" s="432"/>
      <c r="S9" s="432"/>
      <c r="T9" s="432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4" t="s">
        <v>235</v>
      </c>
      <c r="H10" s="137"/>
      <c r="I10" s="137"/>
      <c r="J10" s="145" t="s">
        <v>135</v>
      </c>
      <c r="K10" s="306" t="s">
        <v>237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142</v>
      </c>
      <c r="C13" s="302">
        <f>VLOOKUP(B13,'PLANILHA REFERENCIA DETRAN PR'!$A$6:$I$42,4,FALSE)</f>
        <v>822100</v>
      </c>
      <c r="D13" s="303" t="str">
        <f>VLOOKUP(B13,'PLANILHA REFERENCIA DETRAN PR'!$A$6:$I$42,2,FALSE)</f>
        <v>Faixa de sinalização horizontal c/tinta resina acrílica base água</v>
      </c>
      <c r="E13" s="302" t="str">
        <f>VLOOKUP(B13,'PLANILHA REFERENCIA DETRAN PR'!$A$6:$I$42,6,FALSE)</f>
        <v>M2</v>
      </c>
      <c r="F13" s="302">
        <f>VLOOKUP(B13,PLANILHA_SINTÉTICA!$B$14:$N$29,7,FALSE)</f>
        <v>2794.9</v>
      </c>
      <c r="G13" s="302">
        <f>VLOOKUP(B13,'PLANILHA REFERENCIA DETRAN PR'!$A$6:$I$42,9,FALSE)</f>
        <v>23.81</v>
      </c>
      <c r="H13" s="150">
        <f t="shared" ref="H13:H26" si="0">G13*F13</f>
        <v>66546.569000000003</v>
      </c>
      <c r="I13" s="150">
        <f>H13</f>
        <v>66546.569000000003</v>
      </c>
      <c r="J13" s="151">
        <f t="shared" ref="J13:J26" si="1">H13/I$26</f>
        <v>0.43111151132011871</v>
      </c>
      <c r="K13" s="151">
        <f>J13</f>
        <v>0.43111151132011871</v>
      </c>
      <c r="L13" s="286" t="str">
        <f>IFERROR(IF((K13-J13)&gt;0.8,"C",IF((K13-J13)&lt;0.5,"A","B")),"")</f>
        <v>A</v>
      </c>
    </row>
    <row r="14" spans="2:20" x14ac:dyDescent="0.25">
      <c r="B14" s="301" t="s">
        <v>138</v>
      </c>
      <c r="C14" s="302">
        <f>VLOOKUP(B14,'PLANILHA REFERENCIA DETRAN PR'!$A$6:$I$42,4,FALSE)</f>
        <v>821300</v>
      </c>
      <c r="D14" s="303" t="str">
        <f>VLOOKUP(B14,'PLANILHA REFERENCIA DETRAN PR'!$A$6:$I$42,2,FALSE)</f>
        <v>Suporte metál.galv.fogo d=2,5" c/tampa e aletas antigiro h=3,00m</v>
      </c>
      <c r="E14" s="302" t="str">
        <f>VLOOKUP(B14,'PLANILHA REFERENCIA DETRAN PR'!$A$6:$I$42,6,FALSE)</f>
        <v>ud</v>
      </c>
      <c r="F14" s="302">
        <f>VLOOKUP(B14,PLANILHA_SINTÉTICA!$B$14:$N$29,7,FALSE)</f>
        <v>68</v>
      </c>
      <c r="G14" s="302">
        <f>VLOOKUP(B14,'PLANILHA REFERENCIA DETRAN PR'!$A$6:$I$42,9,FALSE)</f>
        <v>412.65</v>
      </c>
      <c r="H14" s="150">
        <f t="shared" si="0"/>
        <v>28060.199999999997</v>
      </c>
      <c r="I14" s="150">
        <f>I13+H14</f>
        <v>94606.769</v>
      </c>
      <c r="J14" s="151">
        <f t="shared" si="1"/>
        <v>0.18178360525160647</v>
      </c>
      <c r="K14" s="151">
        <f t="shared" ref="K14:K26" si="2">K13+J14</f>
        <v>0.61289511657172513</v>
      </c>
      <c r="L14" s="286" t="str">
        <f t="shared" ref="L14:L26" si="3">IFERROR(IF((K14-J14)&gt;0.8,"C",IF((K14-J14)&lt;0.5,"A","B")),"")</f>
        <v>A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VLOOKUP(B15,PLANILHA_SINTÉTICA!$B$14:$N$29,7,FALSE)</f>
        <v>39.69</v>
      </c>
      <c r="G15" s="302">
        <f>VLOOKUP(B15,'PLANILHA REFERENCIA DETRAN PR'!$A$6:$I$42,9,FALSE)</f>
        <v>667.42</v>
      </c>
      <c r="H15" s="150">
        <f t="shared" si="0"/>
        <v>26489.899799999996</v>
      </c>
      <c r="I15" s="150">
        <f t="shared" ref="I15:I26" si="4">I14+H15</f>
        <v>121096.6688</v>
      </c>
      <c r="J15" s="151">
        <f t="shared" si="1"/>
        <v>0.17161066166306047</v>
      </c>
      <c r="K15" s="151">
        <f t="shared" si="2"/>
        <v>0.78450577823478562</v>
      </c>
      <c r="L15" s="286" t="str">
        <f t="shared" si="3"/>
        <v>B</v>
      </c>
    </row>
    <row r="16" spans="2:20" x14ac:dyDescent="0.25">
      <c r="B16" s="301" t="s">
        <v>139</v>
      </c>
      <c r="C16" s="302">
        <f>VLOOKUP(B16,'PLANILHA REFERENCIA DETRAN PR'!$A$6:$I$42,4,FALSE)</f>
        <v>821350</v>
      </c>
      <c r="D16" s="303" t="str">
        <f>VLOOKUP(B16,'PLANILHA REFERENCIA DETRAN PR'!$A$6:$I$42,2,FALSE)</f>
        <v>Suporte metál.galv.fogo d=2,5" c/tampa e aletas antigiro h=3,50m</v>
      </c>
      <c r="E16" s="302" t="str">
        <f>VLOOKUP(B16,'PLANILHA REFERENCIA DETRAN PR'!$A$6:$I$42,6,FALSE)</f>
        <v>ud</v>
      </c>
      <c r="F16" s="302">
        <f>VLOOKUP(B16,PLANILHA_SINTÉTICA!$B$14:$N$29,7,FALSE)</f>
        <v>33</v>
      </c>
      <c r="G16" s="302">
        <f>VLOOKUP(B16,'PLANILHA REFERENCIA DETRAN PR'!$A$6:$I$42,9,FALSE)</f>
        <v>468.65</v>
      </c>
      <c r="H16" s="150">
        <f t="shared" si="0"/>
        <v>15465.449999999999</v>
      </c>
      <c r="I16" s="150">
        <f t="shared" si="4"/>
        <v>136562.1188</v>
      </c>
      <c r="J16" s="151">
        <f t="shared" si="1"/>
        <v>0.10019049250676965</v>
      </c>
      <c r="K16" s="151">
        <f t="shared" si="2"/>
        <v>0.88469627074155532</v>
      </c>
      <c r="L16" s="286" t="str">
        <f t="shared" si="3"/>
        <v>B</v>
      </c>
    </row>
    <row r="17" spans="2:12" ht="75" x14ac:dyDescent="0.25">
      <c r="B17" s="301" t="s">
        <v>141</v>
      </c>
      <c r="C17" s="302" t="str">
        <f>VLOOKUP(B17,'PLANILHA REFERENCIA DETRAN PR'!$A$6:$I$42,4,FALSE)</f>
        <v>ST 64.05.0600</v>
      </c>
      <c r="D17" s="303" t="str">
        <f>VLOOKUP(B17,'PLANILHA REFERENCIA DETRAN PR'!$A$6:$I$42,2,FALSE)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E17" s="302" t="str">
        <f>VLOOKUP(B17,'PLANILHA REFERENCIA DETRAN PR'!$A$6:$I$42,6,FALSE)</f>
        <v>ud</v>
      </c>
      <c r="F17" s="302">
        <f>VLOOKUP(B17,PLANILHA_SINTÉTICA!$B$14:$N$29,7,FALSE)</f>
        <v>3</v>
      </c>
      <c r="G17" s="302">
        <f>VLOOKUP(B17,'PLANILHA REFERENCIA DETRAN PR'!$A$6:$I$42,9,FALSE)</f>
        <v>3110.35</v>
      </c>
      <c r="H17" s="150">
        <f t="shared" si="0"/>
        <v>9331.0499999999993</v>
      </c>
      <c r="I17" s="150">
        <f t="shared" si="4"/>
        <v>145893.16879999998</v>
      </c>
      <c r="J17" s="151">
        <f t="shared" si="1"/>
        <v>6.0449744113833928E-2</v>
      </c>
      <c r="K17" s="151">
        <f t="shared" si="2"/>
        <v>0.94514601485538929</v>
      </c>
      <c r="L17" s="286" t="str">
        <f t="shared" si="3"/>
        <v>C</v>
      </c>
    </row>
    <row r="18" spans="2:12" ht="105" x14ac:dyDescent="0.25">
      <c r="B18" s="301" t="s">
        <v>180</v>
      </c>
      <c r="C18" s="302" t="str">
        <f>VLOOKUP(B18,'PLANILHA REFERENCIA DETRAN PR'!$A$6:$I$42,4,FALSE)</f>
        <v>ST 64.05.0650</v>
      </c>
      <c r="D18" s="303" t="str">
        <f>VLOOKUP(B18,'PLANILHA REFERENCIA DETRAN PR'!$A$6:$I$42,2,FALSE)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E18" s="302" t="str">
        <f>VLOOKUP(B18,'PLANILHA REFERENCIA DETRAN PR'!$A$6:$I$42,6,FALSE)</f>
        <v>ud</v>
      </c>
      <c r="F18" s="302">
        <f>VLOOKUP(B18,PLANILHA_SINTÉTICA!$B$14:$N$29,7,FALSE)</f>
        <v>3</v>
      </c>
      <c r="G18" s="302">
        <f>VLOOKUP(B18,'PLANILHA REFERENCIA DETRAN PR'!$A$6:$I$42,9,FALSE)</f>
        <v>1529.86</v>
      </c>
      <c r="H18" s="150">
        <f t="shared" si="0"/>
        <v>4589.58</v>
      </c>
      <c r="I18" s="150">
        <f t="shared" si="4"/>
        <v>150482.74879999997</v>
      </c>
      <c r="J18" s="151">
        <f t="shared" si="1"/>
        <v>2.9732874284241314E-2</v>
      </c>
      <c r="K18" s="151">
        <f t="shared" si="2"/>
        <v>0.97487888913963061</v>
      </c>
      <c r="L18" s="286" t="str">
        <f t="shared" si="3"/>
        <v>C</v>
      </c>
    </row>
    <row r="19" spans="2:12" ht="45" x14ac:dyDescent="0.25">
      <c r="B19" s="301" t="s">
        <v>193</v>
      </c>
      <c r="C19" s="302" t="str">
        <f>VLOOKUP(B19,'PLANILHA REFERENCIA DETRAN PR'!$A$6:$I$42,4,FALSE)</f>
        <v>ST 64.15.0340</v>
      </c>
      <c r="D19" s="303" t="str">
        <f>VLOOKUP(B19,'PLANILHA REFERENCIA DETRAN PR'!$A$6:$I$42,2,FALSE)</f>
        <v xml:space="preserve">Bloco de concreto armado medindo (0,60 x 0,60 x 1,00)m para uma coluna de aco conica continua para instalacao de ate 4 bracos projetados para sinalizacao.(desonerado) </v>
      </c>
      <c r="E19" s="302" t="str">
        <f>VLOOKUP(B19,'PLANILHA REFERENCIA DETRAN PR'!$A$6:$I$42,6,FALSE)</f>
        <v>ud</v>
      </c>
      <c r="F19" s="302">
        <f>VLOOKUP(B19,PLANILHA_SINTÉTICA!$B$14:$N$29,7,FALSE)</f>
        <v>3</v>
      </c>
      <c r="G19" s="302">
        <f>VLOOKUP(B19,'PLANILHA REFERENCIA DETRAN PR'!$A$6:$I$42,9,FALSE)</f>
        <v>433.54</v>
      </c>
      <c r="H19" s="150">
        <f t="shared" si="0"/>
        <v>1300.6200000000001</v>
      </c>
      <c r="I19" s="150">
        <f t="shared" si="4"/>
        <v>151783.36879999997</v>
      </c>
      <c r="J19" s="151">
        <f t="shared" si="1"/>
        <v>8.4258627045546534E-3</v>
      </c>
      <c r="K19" s="151">
        <f t="shared" si="2"/>
        <v>0.98330475184418531</v>
      </c>
      <c r="L19" s="286" t="str">
        <f t="shared" si="3"/>
        <v>C</v>
      </c>
    </row>
    <row r="20" spans="2:12" ht="75" x14ac:dyDescent="0.25">
      <c r="B20" s="301" t="s">
        <v>174</v>
      </c>
      <c r="C20" s="302" t="str">
        <f>VLOOKUP(B20,'PLANILHA REFERENCIA DETRAN PR'!$A$6:$I$42,4,FALSE)</f>
        <v>ST 64.15.0170</v>
      </c>
      <c r="D20" s="303" t="str">
        <f>VLOOKUP(B20,'PLANILHA REFERENCIA DETRAN PR'!$A$6:$I$42,2,FALSE)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E20" s="302" t="str">
        <f>VLOOKUP(B20,'PLANILHA REFERENCIA DETRAN PR'!$A$6:$I$42,6,FALSE)</f>
        <v>ud</v>
      </c>
      <c r="F20" s="302">
        <f>VLOOKUP(B20,PLANILHA_SINTÉTICA!$B$14:$N$29,7,FALSE)</f>
        <v>3</v>
      </c>
      <c r="G20" s="302">
        <f>VLOOKUP(B20,'PLANILHA REFERENCIA DETRAN PR'!$A$6:$I$42,9,FALSE)</f>
        <v>258.08</v>
      </c>
      <c r="H20" s="150">
        <f t="shared" si="0"/>
        <v>774.24</v>
      </c>
      <c r="I20" s="150">
        <f t="shared" si="4"/>
        <v>152557.60879999996</v>
      </c>
      <c r="J20" s="151">
        <f t="shared" si="1"/>
        <v>5.0157924223634834E-3</v>
      </c>
      <c r="K20" s="151">
        <f t="shared" si="2"/>
        <v>0.98832054426654881</v>
      </c>
      <c r="L20" s="286" t="str">
        <f t="shared" si="3"/>
        <v>C</v>
      </c>
    </row>
    <row r="21" spans="2:12" x14ac:dyDescent="0.25">
      <c r="B21" s="301" t="s">
        <v>199</v>
      </c>
      <c r="C21" s="302" t="str">
        <f>VLOOKUP(B21,'PLANILHA REFERENCIA DETRAN PR'!$A$6:$I$42,4,FALSE)</f>
        <v>ST 64.15.0200</v>
      </c>
      <c r="D21" s="303" t="str">
        <f>VLOOKUP(B21,'PLANILHA REFERENCIA DETRAN PR'!$A$6:$I$42,2,FALSE)</f>
        <v>Retirada de poste simples de aço, diâmetro de 2" (desonerado)</v>
      </c>
      <c r="E21" s="302" t="str">
        <f>VLOOKUP(B21,'PLANILHA REFERENCIA DETRAN PR'!$A$6:$I$42,6,FALSE)</f>
        <v>ud</v>
      </c>
      <c r="F21" s="302">
        <f>VLOOKUP(B21,PLANILHA_SINTÉTICA!$B$14:$N$29,7,FALSE)</f>
        <v>23</v>
      </c>
      <c r="G21" s="302">
        <f>VLOOKUP(B21,'PLANILHA REFERENCIA DETRAN PR'!$A$6:$I$42,9,FALSE)</f>
        <v>32.82</v>
      </c>
      <c r="H21" s="150">
        <f t="shared" si="0"/>
        <v>754.86</v>
      </c>
      <c r="I21" s="150">
        <f t="shared" si="4"/>
        <v>153312.46879999994</v>
      </c>
      <c r="J21" s="151">
        <f t="shared" si="1"/>
        <v>4.890242131568117E-3</v>
      </c>
      <c r="K21" s="151">
        <f t="shared" si="2"/>
        <v>0.99321078639811688</v>
      </c>
      <c r="L21" s="286" t="str">
        <f t="shared" si="3"/>
        <v>C</v>
      </c>
    </row>
    <row r="22" spans="2:12" ht="30" x14ac:dyDescent="0.25">
      <c r="B22" s="301" t="s">
        <v>200</v>
      </c>
      <c r="C22" s="302" t="str">
        <f>VLOOKUP(B22,'PLANILHA REFERENCIA DETRAN PR'!$A$6:$I$42,4,FALSE)</f>
        <v>ST 64.15.0050</v>
      </c>
      <c r="D22" s="303" t="str">
        <f>VLOOKUP(B22,'PLANILHA REFERENCIA DETRAN PR'!$A$6:$I$42,2,FALSE)</f>
        <v>Assentamento de poste simples de aco, diametro de 2", inclusive abertura de furo, fundacao e recomposicao do piso.(desonerado)</v>
      </c>
      <c r="E22" s="302" t="str">
        <f>VLOOKUP(B22,'PLANILHA REFERENCIA DETRAN PR'!$A$6:$I$42,6,FALSE)</f>
        <v>ud</v>
      </c>
      <c r="F22" s="302">
        <f>VLOOKUP(B22,PLANILHA_SINTÉTICA!$B$14:$N$29,7,FALSE)</f>
        <v>8</v>
      </c>
      <c r="G22" s="302">
        <f>VLOOKUP(B22,'PLANILHA REFERENCIA DETRAN PR'!$A$6:$I$42,9,FALSE)</f>
        <v>58.43</v>
      </c>
      <c r="H22" s="150">
        <f t="shared" si="0"/>
        <v>467.44</v>
      </c>
      <c r="I22" s="150">
        <f t="shared" si="4"/>
        <v>153779.90879999995</v>
      </c>
      <c r="J22" s="151">
        <f t="shared" si="1"/>
        <v>3.0282367352624335E-3</v>
      </c>
      <c r="K22" s="151">
        <f t="shared" si="2"/>
        <v>0.99623902313337931</v>
      </c>
      <c r="L22" s="286" t="str">
        <f t="shared" si="3"/>
        <v>C</v>
      </c>
    </row>
    <row r="23" spans="2:12" ht="45" x14ac:dyDescent="0.25">
      <c r="B23" s="301" t="s">
        <v>187</v>
      </c>
      <c r="C23" s="302" t="str">
        <f>VLOOKUP(B23,'PLANILHA REFERENCIA DETRAN PR'!$A$6:$I$42,4,FALSE)</f>
        <v>ST 64.15.0180</v>
      </c>
      <c r="D23" s="303" t="str">
        <f>VLOOKUP(B23,'PLANILHA REFERENCIA DETRAN PR'!$A$6:$I$42,2,FALSE)</f>
        <v>Montagem de braço projetado de aço em coluna de aço cônica continua tipo I assentada, exclusive o
fornecimento do braço (desonerado)</v>
      </c>
      <c r="E23" s="302" t="str">
        <f>VLOOKUP(B23,'PLANILHA REFERENCIA DETRAN PR'!$A$6:$I$42,6,FALSE)</f>
        <v>ud</v>
      </c>
      <c r="F23" s="302">
        <f>VLOOKUP(B23,PLANILHA_SINTÉTICA!$B$14:$N$29,7,FALSE)</f>
        <v>3</v>
      </c>
      <c r="G23" s="302">
        <f>VLOOKUP(B23,'PLANILHA REFERENCIA DETRAN PR'!$A$6:$I$42,9,FALSE)</f>
        <v>67.650000000000006</v>
      </c>
      <c r="H23" s="150">
        <f t="shared" si="0"/>
        <v>202.95000000000002</v>
      </c>
      <c r="I23" s="150">
        <f t="shared" si="4"/>
        <v>153982.85879999996</v>
      </c>
      <c r="J23" s="151">
        <f t="shared" si="1"/>
        <v>1.3147797480350654E-3</v>
      </c>
      <c r="K23" s="151">
        <f t="shared" si="2"/>
        <v>0.99755380288141438</v>
      </c>
      <c r="L23" s="286" t="str">
        <f t="shared" si="3"/>
        <v>C</v>
      </c>
    </row>
    <row r="24" spans="2:12" x14ac:dyDescent="0.25">
      <c r="B24" s="301" t="s">
        <v>220</v>
      </c>
      <c r="C24" s="302">
        <f>VLOOKUP(B24,'PLANILHA REFERENCIA DETRAN PR'!$A$6:$I$42,4,FALSE)</f>
        <v>873000</v>
      </c>
      <c r="D24" s="303" t="str">
        <f>VLOOKUP(B24,'PLANILHA REFERENCIA DETRAN PR'!$A$6:$I$42,2,FALSE)</f>
        <v>Tachão refletivo bidirecional</v>
      </c>
      <c r="E24" s="302" t="str">
        <f>VLOOKUP(B24,'PLANILHA REFERENCIA DETRAN PR'!$A$6:$I$42,6,FALSE)</f>
        <v>ud</v>
      </c>
      <c r="F24" s="302">
        <f>VLOOKUP(B24,PLANILHA_SINTÉTICA!$B$14:$N$29,7,FALSE)</f>
        <v>5</v>
      </c>
      <c r="G24" s="302">
        <f>VLOOKUP(B24,'PLANILHA REFERENCIA DETRAN PR'!$A$6:$I$42,9,FALSE)</f>
        <v>30.03</v>
      </c>
      <c r="H24" s="150">
        <f t="shared" si="0"/>
        <v>150.15</v>
      </c>
      <c r="I24" s="150">
        <f t="shared" si="4"/>
        <v>154133.00879999995</v>
      </c>
      <c r="J24" s="151">
        <f t="shared" si="1"/>
        <v>9.7272322822106465E-4</v>
      </c>
      <c r="K24" s="151">
        <f t="shared" si="2"/>
        <v>0.99852652610963544</v>
      </c>
      <c r="L24" s="286" t="str">
        <f t="shared" si="3"/>
        <v>C</v>
      </c>
    </row>
    <row r="25" spans="2:12" x14ac:dyDescent="0.25">
      <c r="B25" s="301" t="s">
        <v>201</v>
      </c>
      <c r="C25" s="302">
        <f>VLOOKUP(B25,'PLANILHA REFERENCIA DETRAN PR'!$A$6:$I$42,4,FALSE)</f>
        <v>5213364</v>
      </c>
      <c r="D25" s="303" t="str">
        <f>VLOOKUP(B25,'PLANILHA REFERENCIA DETRAN PR'!$A$6:$I$42,2,FALSE)</f>
        <v>Remoção de placa de sinalização</v>
      </c>
      <c r="E25" s="302" t="str">
        <f>VLOOKUP(B25,'PLANILHA REFERENCIA DETRAN PR'!$A$6:$I$42,6,FALSE)</f>
        <v>M2</v>
      </c>
      <c r="F25" s="302">
        <f>VLOOKUP(B25,PLANILHA_SINTÉTICA!$B$14:$N$29,7,FALSE)</f>
        <v>6.16</v>
      </c>
      <c r="G25" s="302">
        <f>VLOOKUP(B25,'PLANILHA REFERENCIA DETRAN PR'!$A$6:$I$42,9,FALSE)</f>
        <v>22.06</v>
      </c>
      <c r="H25" s="150">
        <f t="shared" si="0"/>
        <v>135.8896</v>
      </c>
      <c r="I25" s="150">
        <f t="shared" si="4"/>
        <v>154268.89839999995</v>
      </c>
      <c r="J25" s="151">
        <f t="shared" si="1"/>
        <v>8.8033946316129984E-4</v>
      </c>
      <c r="K25" s="151">
        <f t="shared" si="2"/>
        <v>0.99940686557279679</v>
      </c>
      <c r="L25" s="286" t="str">
        <f t="shared" si="3"/>
        <v>C</v>
      </c>
    </row>
    <row r="26" spans="2:12" x14ac:dyDescent="0.25">
      <c r="B26" s="301" t="s">
        <v>205</v>
      </c>
      <c r="C26" s="302">
        <f>VLOOKUP(B26,'PLANILHA REFERENCIA DETRAN PR'!$A$6:$I$42,4,FALSE)</f>
        <v>4915719</v>
      </c>
      <c r="D26" s="303" t="str">
        <f>VLOOKUP(B26,'PLANILHA REFERENCIA DETRAN PR'!$A$6:$I$42,2,FALSE)</f>
        <v>Recomposição de placa de sinalização</v>
      </c>
      <c r="E26" s="302" t="str">
        <f>VLOOKUP(B26,'PLANILHA REFERENCIA DETRAN PR'!$A$6:$I$42,6,FALSE)</f>
        <v>M2</v>
      </c>
      <c r="F26" s="302">
        <f>VLOOKUP(B26,PLANILHA_SINTÉTICA!$B$14:$N$29,7,FALSE)</f>
        <v>2.4500000000000002</v>
      </c>
      <c r="G26" s="302">
        <f>VLOOKUP(B26,'PLANILHA REFERENCIA DETRAN PR'!$A$6:$I$42,9,FALSE)</f>
        <v>37.369999999999997</v>
      </c>
      <c r="H26" s="150">
        <f t="shared" si="0"/>
        <v>91.5565</v>
      </c>
      <c r="I26" s="150">
        <f t="shared" si="4"/>
        <v>154360.45489999995</v>
      </c>
      <c r="J26" s="151">
        <f t="shared" si="1"/>
        <v>5.9313442720360901E-4</v>
      </c>
      <c r="K26" s="151">
        <f t="shared" si="2"/>
        <v>1.0000000000000004</v>
      </c>
      <c r="L26" s="286" t="str">
        <f t="shared" si="3"/>
        <v>C</v>
      </c>
    </row>
  </sheetData>
  <sortState ref="B13:H26">
    <sortCondition descending="1" ref="H13:H26"/>
  </sortState>
  <mergeCells count="4">
    <mergeCell ref="B6:L6"/>
    <mergeCell ref="B7:L7"/>
    <mergeCell ref="B8:L8"/>
    <mergeCell ref="O4:T9"/>
  </mergeCells>
  <conditionalFormatting sqref="L13:L26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6">
    <cfRule type="duplicateValues" dxfId="1" priority="86"/>
  </conditionalFormatting>
  <conditionalFormatting sqref="D13:D26">
    <cfRule type="duplicateValues" dxfId="0" priority="88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6" t="s">
        <v>222</v>
      </c>
      <c r="M4" s="326"/>
      <c r="N4" s="326"/>
      <c r="O4" s="326"/>
      <c r="P4" s="326"/>
      <c r="Q4" s="326"/>
    </row>
    <row r="5" spans="2:17" ht="15.75" thickBot="1" x14ac:dyDescent="0.3">
      <c r="L5" s="326"/>
      <c r="M5" s="326"/>
      <c r="N5" s="326"/>
      <c r="O5" s="326"/>
      <c r="P5" s="326"/>
      <c r="Q5" s="326"/>
    </row>
    <row r="6" spans="2:17" x14ac:dyDescent="0.25">
      <c r="B6" s="440"/>
      <c r="C6" s="441"/>
      <c r="D6" s="441"/>
      <c r="E6" s="441"/>
      <c r="F6" s="441"/>
      <c r="G6" s="441"/>
      <c r="H6" s="441"/>
      <c r="I6" s="442"/>
      <c r="L6" s="326"/>
      <c r="M6" s="326"/>
      <c r="N6" s="326"/>
      <c r="O6" s="326"/>
      <c r="P6" s="326"/>
      <c r="Q6" s="326"/>
    </row>
    <row r="7" spans="2:17" x14ac:dyDescent="0.25">
      <c r="B7" s="443"/>
      <c r="C7" s="444"/>
      <c r="D7" s="444"/>
      <c r="E7" s="444"/>
      <c r="F7" s="444"/>
      <c r="G7" s="444"/>
      <c r="H7" s="444"/>
      <c r="I7" s="445"/>
      <c r="L7" s="326"/>
      <c r="M7" s="326"/>
      <c r="N7" s="326"/>
      <c r="O7" s="326"/>
      <c r="P7" s="326"/>
      <c r="Q7" s="326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6" t="s">
        <v>94</v>
      </c>
      <c r="E9" s="446"/>
      <c r="F9" s="446"/>
      <c r="G9" s="446"/>
      <c r="H9" s="446"/>
      <c r="I9" s="123"/>
    </row>
    <row r="10" spans="2:17" x14ac:dyDescent="0.25">
      <c r="B10" s="122"/>
      <c r="C10" s="124" t="s">
        <v>87</v>
      </c>
      <c r="D10" s="315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7"/>
      <c r="C12" s="448"/>
      <c r="D12" s="448"/>
      <c r="E12" s="448"/>
      <c r="F12" s="448"/>
      <c r="G12" s="448"/>
      <c r="H12" s="448"/>
      <c r="I12" s="449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5" t="s">
        <v>89</v>
      </c>
      <c r="E16" s="435"/>
      <c r="F16" s="435"/>
      <c r="G16" s="435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7" t="s">
        <v>242</v>
      </c>
      <c r="D18" s="437"/>
      <c r="E18" s="437"/>
      <c r="F18" s="437"/>
      <c r="G18" s="437"/>
      <c r="H18" s="437"/>
      <c r="I18" s="36"/>
    </row>
    <row r="19" spans="2:9" ht="15.75" customHeight="1" x14ac:dyDescent="0.25">
      <c r="B19" s="34"/>
      <c r="C19" s="437"/>
      <c r="D19" s="437"/>
      <c r="E19" s="437"/>
      <c r="F19" s="437"/>
      <c r="G19" s="437"/>
      <c r="H19" s="437"/>
      <c r="I19" s="36"/>
    </row>
    <row r="20" spans="2:9" ht="15.75" customHeight="1" x14ac:dyDescent="0.25">
      <c r="B20" s="34"/>
      <c r="C20" s="437"/>
      <c r="D20" s="437"/>
      <c r="E20" s="437"/>
      <c r="F20" s="437"/>
      <c r="G20" s="437"/>
      <c r="H20" s="437"/>
      <c r="I20" s="36"/>
    </row>
    <row r="21" spans="2:9" ht="15.75" customHeight="1" x14ac:dyDescent="0.25">
      <c r="B21" s="34"/>
      <c r="C21" s="437"/>
      <c r="D21" s="437"/>
      <c r="E21" s="437"/>
      <c r="F21" s="437"/>
      <c r="G21" s="437"/>
      <c r="H21" s="437"/>
      <c r="I21" s="36"/>
    </row>
    <row r="22" spans="2:9" ht="15.75" x14ac:dyDescent="0.25">
      <c r="B22" s="34"/>
      <c r="C22" s="437"/>
      <c r="D22" s="437"/>
      <c r="E22" s="437"/>
      <c r="F22" s="437"/>
      <c r="G22" s="437"/>
      <c r="H22" s="437"/>
      <c r="I22" s="36"/>
    </row>
    <row r="23" spans="2:9" ht="15.75" x14ac:dyDescent="0.25">
      <c r="B23" s="34"/>
      <c r="C23" s="437"/>
      <c r="D23" s="437"/>
      <c r="E23" s="437"/>
      <c r="F23" s="437"/>
      <c r="G23" s="437"/>
      <c r="H23" s="437"/>
      <c r="I23" s="36"/>
    </row>
    <row r="24" spans="2:9" ht="15.75" x14ac:dyDescent="0.25">
      <c r="B24" s="34"/>
      <c r="C24" s="437"/>
      <c r="D24" s="437"/>
      <c r="E24" s="437"/>
      <c r="F24" s="437"/>
      <c r="G24" s="437"/>
      <c r="H24" s="437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6" t="s">
        <v>90</v>
      </c>
      <c r="D26" s="436"/>
      <c r="E26" s="436"/>
      <c r="F26" s="439" t="s">
        <v>236</v>
      </c>
      <c r="G26" s="439"/>
      <c r="H26" s="439"/>
      <c r="I26" s="36"/>
    </row>
    <row r="27" spans="2:9" ht="15.75" x14ac:dyDescent="0.25">
      <c r="B27" s="34"/>
      <c r="C27" s="436" t="s">
        <v>91</v>
      </c>
      <c r="D27" s="436"/>
      <c r="E27" s="436"/>
      <c r="F27" s="434" t="s">
        <v>237</v>
      </c>
      <c r="G27" s="434"/>
      <c r="H27" s="434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6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5" t="s">
        <v>93</v>
      </c>
      <c r="D32" s="435"/>
      <c r="E32" s="435"/>
      <c r="F32" s="435"/>
      <c r="G32" s="435"/>
      <c r="H32" s="435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8" t="s">
        <v>243</v>
      </c>
      <c r="D34" s="438"/>
      <c r="E34" s="438"/>
      <c r="F34" s="438"/>
      <c r="G34" s="438"/>
      <c r="H34" s="438"/>
      <c r="I34" s="36"/>
    </row>
    <row r="35" spans="2:9" ht="15.75" x14ac:dyDescent="0.25">
      <c r="B35" s="34"/>
      <c r="C35" s="438"/>
      <c r="D35" s="438"/>
      <c r="E35" s="438"/>
      <c r="F35" s="438"/>
      <c r="G35" s="438"/>
      <c r="H35" s="438"/>
      <c r="I35" s="36"/>
    </row>
    <row r="36" spans="2:9" ht="15.75" x14ac:dyDescent="0.25">
      <c r="B36" s="34"/>
      <c r="C36" s="438"/>
      <c r="D36" s="438"/>
      <c r="E36" s="438"/>
      <c r="F36" s="438"/>
      <c r="G36" s="438"/>
      <c r="H36" s="438"/>
      <c r="I36" s="36"/>
    </row>
    <row r="37" spans="2:9" ht="15.75" x14ac:dyDescent="0.25">
      <c r="B37" s="34"/>
      <c r="C37" s="438"/>
      <c r="D37" s="438"/>
      <c r="E37" s="438"/>
      <c r="F37" s="438"/>
      <c r="G37" s="438"/>
      <c r="H37" s="438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3" t="s">
        <v>90</v>
      </c>
      <c r="D39" s="433"/>
      <c r="E39" s="433"/>
      <c r="F39" s="439" t="s">
        <v>236</v>
      </c>
      <c r="G39" s="439"/>
      <c r="H39" s="439"/>
      <c r="I39" s="36"/>
    </row>
    <row r="40" spans="2:9" ht="15.75" x14ac:dyDescent="0.25">
      <c r="B40" s="34"/>
      <c r="C40" s="433" t="s">
        <v>91</v>
      </c>
      <c r="D40" s="433"/>
      <c r="E40" s="433"/>
      <c r="F40" s="434" t="s">
        <v>237</v>
      </c>
      <c r="G40" s="434"/>
      <c r="H40" s="434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6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2023-03-27T18:10:54Z</cp:lastPrinted>
  <dcterms:created xsi:type="dcterms:W3CDTF">2018-05-22T13:45:39Z</dcterms:created>
  <dcterms:modified xsi:type="dcterms:W3CDTF">2023-03-27T18:11:13Z</dcterms:modified>
</cp:coreProperties>
</file>