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Arapoti\4ª Entrega - 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PLANILHA_SINTÉTICA!$B$12:$N$19</definedName>
    <definedName name="_xlnm.Print_Area" localSheetId="2">BDI!$B$2:$J$45</definedName>
    <definedName name="_xlnm.Print_Area" localSheetId="5">'CURVA ABC'!$B$2:$L$16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PLANILHA_SINTÉTICA!$B$2:$N$26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J14" i="10"/>
  <c r="J15" i="10"/>
  <c r="J16" i="10"/>
  <c r="J13" i="10"/>
  <c r="I16" i="10"/>
  <c r="C13" i="10" l="1"/>
  <c r="D13" i="10"/>
  <c r="E13" i="10"/>
  <c r="G13" i="10"/>
  <c r="C16" i="10"/>
  <c r="D16" i="10"/>
  <c r="E16" i="10"/>
  <c r="G16" i="10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9" i="1" l="1"/>
  <c r="K19" i="1" l="1"/>
  <c r="N19" i="1" s="1"/>
  <c r="N18" i="1" s="1"/>
  <c r="J19" i="1"/>
  <c r="M19" i="1" s="1"/>
  <c r="M18" i="1" s="1"/>
  <c r="I19" i="1"/>
  <c r="L19" i="1" s="1"/>
  <c r="L18" i="1" s="1"/>
  <c r="K15" i="1"/>
  <c r="J15" i="1"/>
  <c r="I15" i="1"/>
  <c r="G19" i="1"/>
  <c r="G15" i="1"/>
  <c r="F19" i="1"/>
  <c r="F15" i="1"/>
  <c r="E19" i="1"/>
  <c r="E15" i="1"/>
  <c r="D19" i="1"/>
  <c r="D15" i="1"/>
  <c r="C19" i="1"/>
  <c r="C15" i="1"/>
  <c r="B15" i="1"/>
  <c r="F15" i="10" l="1"/>
  <c r="F13" i="10"/>
  <c r="H13" i="10" s="1"/>
  <c r="F14" i="10"/>
  <c r="F16" i="10"/>
  <c r="H16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2" i="1" l="1"/>
  <c r="N23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4" i="1" l="1"/>
  <c r="D27" i="5"/>
  <c r="L16" i="10" l="1"/>
</calcChain>
</file>

<file path=xl/sharedStrings.xml><?xml version="1.0" encoding="utf-8"?>
<sst xmlns="http://schemas.openxmlformats.org/spreadsheetml/2006/main" count="390" uniqueCount="244">
  <si>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</si>
  <si>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</si>
  <si>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</si>
  <si>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</si>
  <si>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</si>
  <si>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</si>
  <si>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</si>
  <si>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</si>
  <si>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</si>
  <si>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</si>
  <si>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</si>
  <si>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</si>
  <si>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</si>
  <si>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</si>
  <si>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</si>
  <si>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</si>
  <si>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</si>
  <si>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</si>
  <si>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</si>
  <si>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</si>
  <si>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</si>
  <si>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</si>
  <si>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</si>
  <si>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</si>
  <si>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</si>
  <si>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</si>
  <si>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</si>
  <si>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</si>
  <si>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</si>
  <si>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</si>
  <si>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</si>
  <si>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</si>
  <si>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</si>
  <si>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</si>
  <si>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</si>
  <si>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</si>
  <si>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</si>
  <si>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</si>
  <si>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</si>
  <si>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</si>
  <si>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</si>
  <si>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</si>
  <si>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</si>
  <si>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</si>
  <si>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</si>
  <si>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</si>
  <si>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</si>
  <si>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</si>
  <si>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</si>
  <si>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</si>
  <si>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</si>
  <si>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</si>
  <si>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</si>
  <si>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</si>
  <si>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</si>
  <si>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</si>
  <si>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</si>
  <si>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</si>
  <si>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</si>
  <si>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</si>
  <si>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</si>
  <si>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</si>
  <si>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</si>
  <si>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</si>
  <si>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</si>
  <si>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</si>
  <si>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</si>
  <si>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</si>
  <si>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</si>
  <si>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</si>
  <si>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</si>
  <si>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</si>
  <si>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</si>
  <si>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</si>
  <si>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</si>
  <si>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</si>
  <si>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</si>
  <si>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</si>
  <si>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</si>
  <si>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</si>
  <si>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</si>
  <si>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</si>
  <si>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</si>
  <si>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</si>
  <si>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</si>
  <si>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</si>
  <si>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</si>
  <si>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</si>
  <si>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</si>
  <si>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</si>
  <si>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</si>
  <si>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</si>
  <si>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</si>
  <si>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</si>
  <si>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</si>
  <si>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</si>
  <si>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</si>
  <si>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</si>
  <si>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</si>
  <si>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</si>
  <si>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</si>
  <si>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</si>
  <si>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</si>
  <si>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</si>
  <si>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</si>
  <si>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</si>
  <si>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</si>
  <si>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</si>
  <si>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</si>
  <si>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</si>
  <si>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</si>
  <si>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</si>
  <si>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</si>
  <si>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</si>
  <si>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</si>
  <si>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</si>
  <si>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</si>
  <si>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</si>
  <si>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</si>
  <si>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</si>
  <si>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</si>
  <si>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</si>
  <si>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</si>
  <si>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</si>
  <si>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</si>
  <si>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</si>
  <si>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</si>
  <si>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</si>
  <si>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</si>
  <si>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</si>
  <si>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</si>
  <si>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</si>
  <si>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</si>
  <si>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</si>
  <si>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</si>
  <si>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</si>
  <si>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</si>
  <si>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</si>
  <si>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</si>
  <si>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</si>
  <si>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</si>
  <si>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</si>
  <si>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</si>
  <si>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</si>
  <si>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</si>
  <si>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</si>
  <si>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</si>
  <si>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</si>
  <si>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</si>
  <si>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</si>
  <si>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</si>
  <si>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</si>
  <si>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</si>
  <si>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</si>
  <si>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</si>
  <si>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</si>
  <si>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</si>
  <si>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</si>
  <si>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</si>
  <si>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</si>
  <si>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</si>
  <si>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</si>
  <si>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</si>
  <si>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</si>
  <si>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</si>
  <si>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</si>
  <si>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</si>
  <si>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</si>
  <si>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</si>
  <si>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</si>
  <si>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</si>
  <si>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</si>
  <si>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</si>
  <si>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</si>
  <si>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</si>
  <si>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</si>
  <si>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</si>
  <si>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</si>
  <si>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</si>
  <si>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</si>
  <si>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</si>
  <si>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</si>
  <si>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</si>
  <si>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</si>
  <si>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</si>
  <si>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</si>
  <si>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</si>
  <si>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</si>
  <si>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</si>
  <si>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</si>
  <si>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</si>
  <si>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</si>
  <si>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</si>
  <si>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</si>
  <si>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</si>
  <si>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</si>
  <si>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</si>
  <si>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</si>
  <si>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</si>
  <si>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</si>
  <si>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</si>
  <si>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</si>
  <si>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</si>
  <si>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</si>
  <si>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</si>
  <si>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</si>
  <si>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</si>
  <si>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</si>
  <si>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</si>
  <si>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</si>
  <si>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</si>
  <si>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</si>
  <si>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</si>
  <si>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</si>
  <si>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</si>
  <si>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</si>
  <si>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</si>
  <si>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</si>
  <si>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</si>
  <si>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</si>
  <si>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</si>
  <si>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</si>
  <si>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</si>
  <si>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</si>
  <si>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</si>
  <si>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</si>
  <si>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</si>
  <si>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</si>
  <si>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</si>
  <si>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</si>
  <si>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</si>
  <si>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</si>
  <si>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</si>
  <si>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</si>
  <si>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ARAPOTI - PR</t>
  </si>
  <si>
    <t>Jiolvanny Marques Dorneles</t>
  </si>
  <si>
    <t>MS-15071/D</t>
  </si>
  <si>
    <t>1720226912136</t>
  </si>
  <si>
    <t>ARAPOTI - PR</t>
  </si>
  <si>
    <t xml:space="preserve">    Jiolvanny Marques Dorneles</t>
  </si>
  <si>
    <t>MUNICÍPIO DE ARAPOTI</t>
  </si>
  <si>
    <t>PRAZO DE EXECUÇÃO (DIAS CORRIDOS): 60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</si>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</sst>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164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123</v>
      </c>
      <c r="H4" s="324" t="s">
        <v>122</v>
      </c>
      <c r="I4" s="325" t="s">
        <v>128</v>
      </c>
    </row>
    <row r="5" spans="1:9" ht="15" customHeight="1" x14ac:dyDescent="0.25">
      <c r="A5" s="318"/>
      <c r="B5" s="319"/>
      <c r="C5" s="6" t="s">
        <v>4</v>
      </c>
      <c r="D5" s="27" t="s">
        <v>7</v>
      </c>
      <c r="E5" s="27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52" sqref="H52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6" t="s">
        <v>222</v>
      </c>
      <c r="Q4" s="326"/>
      <c r="R4" s="326"/>
      <c r="S4" s="326"/>
      <c r="T4" s="326"/>
      <c r="U4" s="326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6"/>
      <c r="Q5" s="326"/>
      <c r="R5" s="326"/>
      <c r="S5" s="326"/>
      <c r="T5" s="326"/>
      <c r="U5" s="326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6"/>
      <c r="Q6" s="326"/>
      <c r="R6" s="326"/>
      <c r="S6" s="326"/>
      <c r="T6" s="326"/>
      <c r="U6" s="326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6"/>
      <c r="Q7" s="326"/>
      <c r="R7" s="326"/>
      <c r="S7" s="326"/>
      <c r="T7" s="326"/>
      <c r="U7" s="326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7" t="s">
        <v>97</v>
      </c>
      <c r="C10" s="328"/>
      <c r="D10" s="328"/>
      <c r="E10" s="328"/>
      <c r="F10" s="328"/>
      <c r="G10" s="328"/>
      <c r="H10" s="328"/>
      <c r="I10" s="328"/>
      <c r="J10" s="328"/>
      <c r="K10" s="328"/>
      <c r="L10" s="299" t="s">
        <v>98</v>
      </c>
      <c r="M10" s="329">
        <v>44944</v>
      </c>
      <c r="N10" s="330"/>
    </row>
    <row r="11" spans="2:21" ht="15.75" customHeight="1" x14ac:dyDescent="0.25">
      <c r="B11" s="62" t="s">
        <v>29</v>
      </c>
      <c r="C11" s="296"/>
      <c r="D11" s="331" t="s">
        <v>94</v>
      </c>
      <c r="E11" s="331"/>
      <c r="F11" s="331"/>
      <c r="G11" s="331"/>
      <c r="H11" s="331"/>
      <c r="I11" s="63"/>
      <c r="J11" s="64"/>
      <c r="K11" s="297"/>
      <c r="L11" s="332"/>
      <c r="M11" s="332"/>
      <c r="N11" s="333"/>
    </row>
    <row r="12" spans="2:21" x14ac:dyDescent="0.25">
      <c r="B12" s="62" t="s">
        <v>87</v>
      </c>
      <c r="C12" s="177"/>
      <c r="D12" s="334" t="s">
        <v>238</v>
      </c>
      <c r="E12" s="334"/>
      <c r="F12" s="334"/>
      <c r="G12" s="334"/>
      <c r="H12" s="334"/>
      <c r="I12" s="334"/>
      <c r="J12" s="64"/>
      <c r="K12" s="177"/>
      <c r="L12" s="332"/>
      <c r="M12" s="332"/>
      <c r="N12" s="333"/>
    </row>
    <row r="13" spans="2:21" x14ac:dyDescent="0.25">
      <c r="B13" s="62" t="s">
        <v>99</v>
      </c>
      <c r="C13" s="296"/>
      <c r="D13" s="338" t="s">
        <v>117</v>
      </c>
      <c r="E13" s="338"/>
      <c r="F13" s="338"/>
      <c r="G13" s="338"/>
      <c r="H13" s="338"/>
      <c r="I13" s="338"/>
      <c r="J13" s="64"/>
      <c r="K13" s="65" t="s">
        <v>100</v>
      </c>
      <c r="L13" s="339"/>
      <c r="M13" s="339"/>
      <c r="N13" s="340"/>
    </row>
    <row r="14" spans="2:21" x14ac:dyDescent="0.25">
      <c r="B14" s="66"/>
      <c r="C14" s="67"/>
      <c r="D14" s="341"/>
      <c r="E14" s="341"/>
      <c r="F14" s="341"/>
      <c r="G14" s="341"/>
      <c r="H14" s="341"/>
      <c r="I14" s="341"/>
      <c r="J14" s="67"/>
      <c r="K14" s="49"/>
      <c r="L14" s="338"/>
      <c r="M14" s="338"/>
      <c r="N14" s="342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3"/>
      <c r="I16" s="343"/>
      <c r="J16" s="343"/>
      <c r="K16" s="296"/>
      <c r="L16" s="70"/>
      <c r="M16" s="344"/>
      <c r="N16" s="345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6" t="s">
        <v>235</v>
      </c>
      <c r="I17" s="346"/>
      <c r="J17" s="346"/>
      <c r="K17" s="296"/>
      <c r="L17" s="70" t="s">
        <v>102</v>
      </c>
      <c r="M17" s="46" t="s">
        <v>236</v>
      </c>
      <c r="N17" s="308"/>
    </row>
    <row r="18" spans="2:14" x14ac:dyDescent="0.25">
      <c r="B18" s="108"/>
      <c r="C18" s="109"/>
      <c r="D18" s="109"/>
      <c r="E18" s="109"/>
      <c r="F18" s="109"/>
      <c r="G18" s="110"/>
      <c r="H18" s="344"/>
      <c r="I18" s="344"/>
      <c r="J18" s="344"/>
      <c r="K18" s="109"/>
      <c r="L18" s="111" t="s">
        <v>103</v>
      </c>
      <c r="M18" s="347" t="s">
        <v>237</v>
      </c>
      <c r="N18" s="348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PLANILHA_SINTÉTICA!N22</f>
        <v>239559.35339999996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49">
        <f>BDI!$E$28</f>
        <v>0.24999811920689652</v>
      </c>
      <c r="F26" s="349"/>
      <c r="G26" s="85" t="s">
        <v>107</v>
      </c>
      <c r="H26" s="81">
        <f>H24*0.25</f>
        <v>59889.838349999991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299449.19174999994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9">
        <v>60</v>
      </c>
      <c r="H32" s="350" t="s">
        <v>31</v>
      </c>
      <c r="I32" s="350"/>
      <c r="J32" s="350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5" t="s">
        <v>110</v>
      </c>
      <c r="H35" s="336"/>
      <c r="I35" s="337">
        <f>RESUMO!F20</f>
        <v>0.7373634312038515</v>
      </c>
      <c r="J35" s="337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5" t="s">
        <v>111</v>
      </c>
      <c r="H37" s="336"/>
      <c r="I37" s="337">
        <f>IF(I35=0,"",1-I35)</f>
        <v>0.2626365687961485</v>
      </c>
      <c r="J37" s="337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1" t="s">
        <v>112</v>
      </c>
      <c r="C41" s="335"/>
      <c r="D41" s="335"/>
      <c r="E41" s="335"/>
      <c r="F41" s="354" t="s">
        <v>231</v>
      </c>
      <c r="G41" s="354"/>
      <c r="H41" s="354"/>
      <c r="I41" s="354"/>
      <c r="J41" s="354"/>
      <c r="K41" s="354"/>
      <c r="L41" s="354"/>
      <c r="M41" s="354"/>
      <c r="N41" s="355"/>
    </row>
    <row r="42" spans="2:14" ht="15.75" x14ac:dyDescent="0.25">
      <c r="B42" s="75"/>
      <c r="C42" s="76"/>
      <c r="D42" s="76"/>
      <c r="E42" s="76"/>
      <c r="F42" s="354"/>
      <c r="G42" s="354"/>
      <c r="H42" s="354"/>
      <c r="I42" s="354"/>
      <c r="J42" s="354"/>
      <c r="K42" s="354"/>
      <c r="L42" s="354"/>
      <c r="M42" s="354"/>
      <c r="N42" s="355"/>
    </row>
    <row r="43" spans="2:14" ht="15.75" x14ac:dyDescent="0.25">
      <c r="B43" s="351" t="s">
        <v>113</v>
      </c>
      <c r="C43" s="335"/>
      <c r="D43" s="335"/>
      <c r="E43" s="335"/>
      <c r="F43" s="85"/>
      <c r="G43" s="97" t="s">
        <v>96</v>
      </c>
      <c r="H43" s="352" t="s">
        <v>232</v>
      </c>
      <c r="I43" s="352"/>
      <c r="J43" s="352"/>
      <c r="K43" s="352"/>
      <c r="L43" s="352"/>
      <c r="M43" s="352"/>
      <c r="N43" s="353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6"/>
      <c r="I45" s="356"/>
      <c r="J45" s="356"/>
      <c r="K45" s="356"/>
      <c r="L45" s="356"/>
      <c r="M45" s="356"/>
      <c r="N45" s="357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8" t="s">
        <v>114</v>
      </c>
      <c r="D55" s="358"/>
      <c r="E55" s="358"/>
      <c r="F55" s="358"/>
      <c r="G55" s="49"/>
      <c r="H55" s="358" t="s">
        <v>115</v>
      </c>
      <c r="I55" s="358"/>
      <c r="J55" s="358" t="s">
        <v>116</v>
      </c>
      <c r="K55" s="358"/>
      <c r="L55" s="358"/>
      <c r="M55" s="358"/>
      <c r="N55" s="359"/>
    </row>
    <row r="56" spans="2:14" x14ac:dyDescent="0.25">
      <c r="B56" s="45"/>
      <c r="C56" s="310" t="s">
        <v>239</v>
      </c>
      <c r="D56" s="119"/>
      <c r="E56" s="304"/>
      <c r="F56" s="119"/>
      <c r="G56" s="99"/>
      <c r="H56" s="358" t="s">
        <v>162</v>
      </c>
      <c r="I56" s="358"/>
      <c r="J56" s="358" t="s">
        <v>163</v>
      </c>
      <c r="K56" s="358"/>
      <c r="L56" s="358"/>
      <c r="M56" s="358"/>
      <c r="N56" s="359"/>
    </row>
    <row r="57" spans="2:14" x14ac:dyDescent="0.25">
      <c r="B57" s="45"/>
      <c r="C57" s="360" t="s">
        <v>84</v>
      </c>
      <c r="D57" s="360"/>
      <c r="E57" s="360"/>
      <c r="F57" s="360"/>
      <c r="G57" s="100"/>
      <c r="H57" s="358" t="s">
        <v>161</v>
      </c>
      <c r="I57" s="358"/>
      <c r="J57" s="358" t="s">
        <v>160</v>
      </c>
      <c r="K57" s="358"/>
      <c r="L57" s="358"/>
      <c r="M57" s="358"/>
      <c r="N57" s="359"/>
    </row>
    <row r="58" spans="2:14" x14ac:dyDescent="0.25">
      <c r="B58" s="45"/>
      <c r="C58" s="360" t="s">
        <v>85</v>
      </c>
      <c r="D58" s="360"/>
      <c r="E58" s="360"/>
      <c r="F58" s="360"/>
      <c r="G58" s="100"/>
      <c r="H58" s="358" t="s">
        <v>85</v>
      </c>
      <c r="I58" s="358"/>
      <c r="J58" s="360" t="s">
        <v>85</v>
      </c>
      <c r="K58" s="360"/>
      <c r="L58" s="360"/>
      <c r="M58" s="360"/>
      <c r="N58" s="36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H9" sqref="H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8" t="s">
        <v>223</v>
      </c>
      <c r="E3" s="378"/>
      <c r="F3" s="378"/>
      <c r="G3" s="378"/>
      <c r="H3" s="183"/>
      <c r="I3" s="183"/>
      <c r="J3" s="185"/>
      <c r="K3" s="183"/>
      <c r="L3" s="183"/>
      <c r="M3" s="183"/>
      <c r="N3" s="183"/>
      <c r="O3" s="326" t="s">
        <v>222</v>
      </c>
      <c r="P3" s="326"/>
      <c r="Q3" s="326"/>
      <c r="R3" s="326"/>
      <c r="S3" s="326"/>
      <c r="T3" s="326"/>
    </row>
    <row r="4" spans="2:20" x14ac:dyDescent="0.25">
      <c r="B4" s="182"/>
      <c r="C4" s="186"/>
      <c r="D4" s="378"/>
      <c r="E4" s="378"/>
      <c r="F4" s="378"/>
      <c r="G4" s="378"/>
      <c r="H4" s="186"/>
      <c r="I4" s="186"/>
      <c r="J4" s="185"/>
      <c r="K4" s="183"/>
      <c r="L4" s="183"/>
      <c r="M4" s="183"/>
      <c r="N4" s="183"/>
      <c r="O4" s="326"/>
      <c r="P4" s="326"/>
      <c r="Q4" s="326"/>
      <c r="R4" s="326"/>
      <c r="S4" s="326"/>
      <c r="T4" s="326"/>
    </row>
    <row r="5" spans="2:20" x14ac:dyDescent="0.25">
      <c r="B5" s="182"/>
      <c r="C5" s="186"/>
      <c r="D5" s="378"/>
      <c r="E5" s="378"/>
      <c r="F5" s="378"/>
      <c r="G5" s="378"/>
      <c r="H5" s="186"/>
      <c r="I5" s="186"/>
      <c r="J5" s="185"/>
      <c r="K5" s="183"/>
      <c r="L5" s="183"/>
      <c r="M5" s="183"/>
      <c r="N5" s="183"/>
      <c r="O5" s="326"/>
      <c r="P5" s="326"/>
      <c r="Q5" s="326"/>
      <c r="R5" s="326"/>
      <c r="S5" s="326"/>
      <c r="T5" s="326"/>
    </row>
    <row r="6" spans="2:20" x14ac:dyDescent="0.25">
      <c r="B6" s="182"/>
      <c r="C6" s="186"/>
      <c r="D6" s="378"/>
      <c r="E6" s="378"/>
      <c r="F6" s="378"/>
      <c r="G6" s="378"/>
      <c r="H6" s="186"/>
      <c r="I6" s="186"/>
      <c r="J6" s="185"/>
      <c r="K6" s="183"/>
      <c r="L6" s="183"/>
      <c r="M6" s="183"/>
      <c r="N6" s="183"/>
      <c r="O6" s="326"/>
      <c r="P6" s="326"/>
      <c r="Q6" s="326"/>
      <c r="R6" s="326"/>
      <c r="S6" s="326"/>
      <c r="T6" s="326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1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2">
        <v>60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0" t="s">
        <v>32</v>
      </c>
      <c r="J11" s="381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2" t="s">
        <v>33</v>
      </c>
      <c r="C13" s="383"/>
      <c r="D13" s="383"/>
      <c r="E13" s="383"/>
      <c r="F13" s="383"/>
      <c r="G13" s="383"/>
      <c r="H13" s="384"/>
      <c r="I13" s="385"/>
      <c r="J13" s="220">
        <f>PLANILHA_SINTÉTICA!N22</f>
        <v>239559.35339999996</v>
      </c>
      <c r="K13" s="194"/>
      <c r="L13" s="201"/>
      <c r="M13" s="201"/>
      <c r="N13" s="201"/>
      <c r="O13" s="15"/>
    </row>
    <row r="14" spans="2:20" ht="15.75" thickBot="1" x14ac:dyDescent="0.3">
      <c r="B14" s="386" t="s">
        <v>0</v>
      </c>
      <c r="C14" s="388" t="s">
        <v>34</v>
      </c>
      <c r="D14" s="386" t="s">
        <v>35</v>
      </c>
      <c r="E14" s="386" t="s">
        <v>36</v>
      </c>
      <c r="F14" s="366" t="s">
        <v>37</v>
      </c>
      <c r="G14" s="368" t="s">
        <v>38</v>
      </c>
      <c r="H14" s="370" t="s">
        <v>39</v>
      </c>
      <c r="I14" s="371"/>
      <c r="J14" s="372"/>
      <c r="K14" s="192"/>
      <c r="L14" s="30"/>
      <c r="M14" s="30"/>
      <c r="N14" s="30"/>
    </row>
    <row r="15" spans="2:20" ht="15.75" thickBot="1" x14ac:dyDescent="0.3">
      <c r="B15" s="387"/>
      <c r="C15" s="389"/>
      <c r="D15" s="387"/>
      <c r="E15" s="387"/>
      <c r="F15" s="367"/>
      <c r="G15" s="369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13175.764436999998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1916.4748271999997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2467.4613400199996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1517.0024186248977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14910.368652777008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25902.316112798348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2" t="s">
        <v>62</v>
      </c>
      <c r="D22" s="363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2" t="s">
        <v>64</v>
      </c>
      <c r="D23" s="363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2" t="s">
        <v>66</v>
      </c>
      <c r="D24" s="363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4" t="s">
        <v>68</v>
      </c>
      <c r="D25" s="365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4" t="s">
        <v>69</v>
      </c>
      <c r="C26" s="375"/>
      <c r="D26" s="213">
        <f>PLANILHA_SINTÉTICA!N23</f>
        <v>59889.838349999991</v>
      </c>
      <c r="E26" s="227"/>
      <c r="F26" s="210"/>
      <c r="G26" s="374" t="s">
        <v>70</v>
      </c>
      <c r="H26" s="376"/>
      <c r="I26" s="376"/>
      <c r="J26" s="375"/>
      <c r="K26" s="184"/>
      <c r="L26" s="29"/>
      <c r="M26" s="29"/>
      <c r="N26" s="29"/>
    </row>
    <row r="27" spans="2:14" ht="15.75" thickBot="1" x14ac:dyDescent="0.3">
      <c r="B27" s="374" t="s">
        <v>71</v>
      </c>
      <c r="C27" s="375"/>
      <c r="D27" s="213">
        <f>D26+J13</f>
        <v>299449.19174999994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4" t="s">
        <v>73</v>
      </c>
      <c r="C28" s="376"/>
      <c r="D28" s="375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9"/>
      <c r="H41" s="379"/>
      <c r="I41" s="379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7" t="s">
        <v>235</v>
      </c>
      <c r="H42" s="377"/>
      <c r="I42" s="377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3" t="s">
        <v>84</v>
      </c>
      <c r="H43" s="373"/>
      <c r="I43" s="373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3" t="s">
        <v>85</v>
      </c>
      <c r="H44" s="373"/>
      <c r="I44" s="373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J9" sqref="J9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6" t="s">
        <v>222</v>
      </c>
      <c r="N4" s="326"/>
      <c r="O4" s="326"/>
      <c r="P4" s="326"/>
      <c r="Q4" s="326"/>
      <c r="R4" s="326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6"/>
      <c r="N5" s="326"/>
      <c r="O5" s="326"/>
      <c r="P5" s="326"/>
      <c r="Q5" s="326"/>
      <c r="R5" s="326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26"/>
      <c r="N6" s="326"/>
      <c r="O6" s="326"/>
      <c r="P6" s="326"/>
      <c r="Q6" s="326"/>
      <c r="R6" s="326"/>
    </row>
    <row r="7" spans="2:18" x14ac:dyDescent="0.25">
      <c r="B7" s="233"/>
      <c r="C7" s="412" t="s">
        <v>132</v>
      </c>
      <c r="D7" s="412"/>
      <c r="E7" s="412"/>
      <c r="F7" s="412"/>
      <c r="G7" s="412"/>
      <c r="H7" s="412"/>
      <c r="I7" s="412"/>
      <c r="J7" s="413"/>
      <c r="M7" s="326"/>
      <c r="N7" s="326"/>
      <c r="O7" s="326"/>
      <c r="P7" s="326"/>
      <c r="Q7" s="326"/>
      <c r="R7" s="326"/>
    </row>
    <row r="8" spans="2:18" x14ac:dyDescent="0.25">
      <c r="B8" s="233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4" t="s">
        <v>237</v>
      </c>
    </row>
    <row r="10" spans="2:18" x14ac:dyDescent="0.25">
      <c r="B10" s="233"/>
      <c r="C10" s="145" t="s">
        <v>134</v>
      </c>
      <c r="D10" s="137"/>
      <c r="E10" s="313" t="s">
        <v>235</v>
      </c>
      <c r="F10" s="177"/>
      <c r="G10" s="137"/>
      <c r="H10" s="145" t="s">
        <v>135</v>
      </c>
      <c r="I10" s="306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2" t="s">
        <v>122</v>
      </c>
      <c r="G15" s="162" t="s">
        <v>123</v>
      </c>
      <c r="H15" s="162" t="s">
        <v>95</v>
      </c>
      <c r="I15" s="401"/>
      <c r="J15" s="408"/>
    </row>
    <row r="16" spans="2:18" ht="15.75" x14ac:dyDescent="0.25">
      <c r="B16" s="238">
        <v>1</v>
      </c>
      <c r="C16" s="402" t="s">
        <v>11</v>
      </c>
      <c r="D16" s="403"/>
      <c r="E16" s="404"/>
      <c r="F16" s="142">
        <f>PLANILHA_SINTÉTICA!M14</f>
        <v>72337.5288</v>
      </c>
      <c r="G16" s="142">
        <f>PLANILHA_SINTÉTICA!L14</f>
        <v>20060.831600000001</v>
      </c>
      <c r="H16" s="126">
        <f>PLANILHA_SINTÉTICA!N14</f>
        <v>92398.36039999999</v>
      </c>
      <c r="I16" s="126">
        <f>H16*1.25</f>
        <v>115497.95049999999</v>
      </c>
      <c r="J16" s="239">
        <f>F20</f>
        <v>0.7373634312038515</v>
      </c>
    </row>
    <row r="17" spans="2:10" ht="15.75" x14ac:dyDescent="0.25">
      <c r="B17" s="240">
        <v>2</v>
      </c>
      <c r="C17" s="405" t="s">
        <v>12</v>
      </c>
      <c r="D17" s="406"/>
      <c r="E17" s="407"/>
      <c r="F17" s="142">
        <f>PLANILHA_SINTÉTICA!M18</f>
        <v>104304.77800000001</v>
      </c>
      <c r="G17" s="142">
        <f>PLANILHA_SINTÉTICA!L18</f>
        <v>42856.215000000004</v>
      </c>
      <c r="H17" s="126">
        <f>PLANILHA_SINTÉTICA!N18</f>
        <v>147160.99299999999</v>
      </c>
      <c r="I17" s="126">
        <f>H17*1.25</f>
        <v>183951.24124999999</v>
      </c>
      <c r="J17" s="239">
        <f>G20</f>
        <v>0.26263656879614877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176642.30680000002</v>
      </c>
      <c r="G19" s="143">
        <f>G16+G17</f>
        <v>62917.046600000001</v>
      </c>
      <c r="H19" s="139">
        <f>SUM(H16:H17)</f>
        <v>239559.35339999996</v>
      </c>
      <c r="I19" s="130">
        <f>H19*1.25</f>
        <v>299449.19174999994</v>
      </c>
      <c r="J19" s="244">
        <f>SUM(J16:J17)</f>
        <v>1.0000000000000002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0.7373634312038515</v>
      </c>
      <c r="G20" s="141">
        <f>G19/H19</f>
        <v>0.26263656879614877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241</v>
      </c>
      <c r="C22" s="394"/>
      <c r="D22" s="394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view="pageBreakPreview" zoomScaleNormal="85" zoomScaleSheetLayoutView="100" zoomScalePageLayoutView="70" workbookViewId="0">
      <selection activeCell="G25" sqref="G25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7" t="s">
        <v>130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4"/>
    </row>
    <row r="8" spans="2:23" ht="15.75" customHeight="1" x14ac:dyDescent="0.25">
      <c r="B8" s="258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4"/>
      <c r="R8" s="326" t="s">
        <v>225</v>
      </c>
      <c r="S8" s="326"/>
      <c r="T8" s="326"/>
      <c r="U8" s="326"/>
      <c r="V8" s="326"/>
      <c r="W8" s="326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7" t="s">
        <v>237</v>
      </c>
      <c r="M9" s="137"/>
      <c r="N9" s="235"/>
      <c r="R9" s="326"/>
      <c r="S9" s="326"/>
      <c r="T9" s="326"/>
      <c r="U9" s="326"/>
      <c r="V9" s="326"/>
      <c r="W9" s="326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5" t="s">
        <v>235</v>
      </c>
      <c r="I10" s="137"/>
      <c r="J10" s="137"/>
      <c r="K10" s="145" t="s">
        <v>135</v>
      </c>
      <c r="L10" s="306" t="s">
        <v>236</v>
      </c>
      <c r="M10" s="137"/>
      <c r="N10" s="235"/>
      <c r="R10" s="326"/>
      <c r="S10" s="326"/>
      <c r="T10" s="326"/>
      <c r="U10" s="326"/>
      <c r="V10" s="326"/>
      <c r="W10" s="326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6"/>
      <c r="S11" s="326"/>
      <c r="T11" s="326"/>
      <c r="U11" s="326"/>
      <c r="V11" s="326"/>
      <c r="W11" s="326"/>
    </row>
    <row r="12" spans="2:23" ht="15" customHeight="1" x14ac:dyDescent="0.25">
      <c r="B12" s="416" t="s">
        <v>0</v>
      </c>
      <c r="C12" s="417" t="s">
        <v>1</v>
      </c>
      <c r="D12" s="320" t="s">
        <v>2</v>
      </c>
      <c r="E12" s="321"/>
      <c r="F12" s="322"/>
      <c r="G12" s="419" t="s">
        <v>3</v>
      </c>
      <c r="H12" s="422" t="s">
        <v>25</v>
      </c>
      <c r="I12" s="422" t="s">
        <v>123</v>
      </c>
      <c r="J12" s="422" t="s">
        <v>122</v>
      </c>
      <c r="K12" s="422" t="s">
        <v>128</v>
      </c>
      <c r="L12" s="422" t="s">
        <v>123</v>
      </c>
      <c r="M12" s="422" t="s">
        <v>122</v>
      </c>
      <c r="N12" s="421" t="s">
        <v>129</v>
      </c>
      <c r="O12" s="424"/>
    </row>
    <row r="13" spans="2:23" ht="15" customHeight="1" x14ac:dyDescent="0.25">
      <c r="B13" s="416"/>
      <c r="C13" s="418"/>
      <c r="D13" s="168" t="s">
        <v>4</v>
      </c>
      <c r="E13" s="167" t="s">
        <v>7</v>
      </c>
      <c r="F13" s="167" t="s">
        <v>22</v>
      </c>
      <c r="G13" s="420"/>
      <c r="H13" s="423"/>
      <c r="I13" s="423"/>
      <c r="J13" s="423"/>
      <c r="K13" s="423"/>
      <c r="L13" s="423"/>
      <c r="M13" s="423"/>
      <c r="N13" s="421"/>
      <c r="O13" s="424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SUM(L15:L17)</f>
        <v>20060.831600000001</v>
      </c>
      <c r="M14" s="25">
        <f>SUM(M15:M17)</f>
        <v>72337.5288</v>
      </c>
      <c r="N14" s="25">
        <f>SUM(N15:N17)</f>
        <v>92398.36039999999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41.12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8375.3215999999993</v>
      </c>
      <c r="M15" s="16">
        <f>J15*H15</f>
        <v>19068.988799999999</v>
      </c>
      <c r="N15" s="264">
        <f>K15*H15</f>
        <v>27444.310399999995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154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7" si="0">I16*H16</f>
        <v>11462.220000000001</v>
      </c>
      <c r="M16" s="16">
        <f t="shared" ref="M16:M17" si="1">J16*H16</f>
        <v>52085.880000000005</v>
      </c>
      <c r="N16" s="264">
        <f t="shared" ref="N16:N17" si="2">K16*H16</f>
        <v>63548.1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3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223.29000000000002</v>
      </c>
      <c r="M17" s="16">
        <f t="shared" si="1"/>
        <v>1182.6600000000001</v>
      </c>
      <c r="N17" s="264">
        <f t="shared" si="2"/>
        <v>1405.9499999999998</v>
      </c>
      <c r="O17" s="28"/>
    </row>
    <row r="18" spans="1:15" x14ac:dyDescent="0.25">
      <c r="B18" s="262">
        <v>2</v>
      </c>
      <c r="C18" s="5" t="s">
        <v>12</v>
      </c>
      <c r="D18" s="146"/>
      <c r="E18" s="4"/>
      <c r="F18" s="4"/>
      <c r="G18" s="4"/>
      <c r="H18" s="17"/>
      <c r="I18" s="17"/>
      <c r="J18" s="17"/>
      <c r="K18" s="24"/>
      <c r="L18" s="25">
        <f>SUM(L19:L19)</f>
        <v>42856.215000000004</v>
      </c>
      <c r="M18" s="25">
        <f>SUM(M19:M19)</f>
        <v>104304.77800000001</v>
      </c>
      <c r="N18" s="25">
        <f>SUM(N19:N19)</f>
        <v>147160.99299999999</v>
      </c>
      <c r="O18" s="28"/>
    </row>
    <row r="19" spans="1:15" s="15" customFormat="1" x14ac:dyDescent="0.25">
      <c r="B19" s="263" t="str">
        <f>'PLANILHA REFERENCIA DETRAN PR'!A30</f>
        <v>2.2</v>
      </c>
      <c r="C19" s="7" t="str">
        <f>'PLANILHA REFERENCIA DETRAN PR'!B30</f>
        <v>Faixa de sinalização horizontal c/tinta resina acrílica base solvente</v>
      </c>
      <c r="D19" s="8" t="str">
        <f>'PLANILHA REFERENCIA DETRAN PR'!C30</f>
        <v>DERPR</v>
      </c>
      <c r="E19" s="8">
        <f>'PLANILHA REFERENCIA DETRAN PR'!D30</f>
        <v>822000</v>
      </c>
      <c r="F19" s="9">
        <f>'PLANILHA REFERENCIA DETRAN PR'!E30</f>
        <v>44774</v>
      </c>
      <c r="G19" s="8" t="str">
        <f>'PLANILHA REFERENCIA DETRAN PR'!F30</f>
        <v>M2</v>
      </c>
      <c r="H19" s="18">
        <v>4264.3</v>
      </c>
      <c r="I19" s="16">
        <f>'PLANILHA REFERENCIA DETRAN PR'!G30</f>
        <v>10.050000000000001</v>
      </c>
      <c r="J19" s="16">
        <f>'PLANILHA REFERENCIA DETRAN PR'!H30</f>
        <v>24.46</v>
      </c>
      <c r="K19" s="16">
        <f>'PLANILHA REFERENCIA DETRAN PR'!I30</f>
        <v>34.51</v>
      </c>
      <c r="L19" s="16">
        <f t="shared" ref="L19" si="3">I19*H19</f>
        <v>42856.215000000004</v>
      </c>
      <c r="M19" s="16">
        <f t="shared" ref="M19" si="4">J19*H19</f>
        <v>104304.77800000001</v>
      </c>
      <c r="N19" s="264">
        <f t="shared" ref="N19" si="5">K19*H19</f>
        <v>147160.99299999999</v>
      </c>
    </row>
    <row r="20" spans="1:15" s="15" customFormat="1" x14ac:dyDescent="0.25">
      <c r="B20" s="265"/>
      <c r="C20" s="10"/>
      <c r="D20" s="11"/>
      <c r="E20" s="14"/>
      <c r="F20" s="13"/>
      <c r="G20" s="14"/>
      <c r="H20" s="19"/>
      <c r="I20" s="19"/>
      <c r="J20" s="19"/>
      <c r="K20" s="26"/>
      <c r="L20" s="26"/>
      <c r="M20" s="26"/>
      <c r="N20" s="266"/>
    </row>
    <row r="21" spans="1:15" s="15" customFormat="1" x14ac:dyDescent="0.25">
      <c r="B21" s="265"/>
      <c r="C21" s="10"/>
      <c r="D21" s="11"/>
      <c r="E21" s="14"/>
      <c r="F21" s="13"/>
      <c r="G21" s="14"/>
      <c r="H21" s="19"/>
      <c r="I21" s="19"/>
      <c r="J21" s="19"/>
      <c r="K21" s="26"/>
      <c r="L21" s="26"/>
      <c r="M21" s="26"/>
      <c r="N21" s="266"/>
    </row>
    <row r="22" spans="1:15" s="15" customFormat="1" x14ac:dyDescent="0.25">
      <c r="B22" s="265"/>
      <c r="C22" s="10"/>
      <c r="D22" s="11"/>
      <c r="E22" s="14"/>
      <c r="F22" s="13"/>
      <c r="G22" s="14"/>
      <c r="H22" s="425"/>
      <c r="I22" s="425"/>
      <c r="J22" s="425"/>
      <c r="K22" s="425"/>
      <c r="L22" s="426" t="s">
        <v>148</v>
      </c>
      <c r="M22" s="426"/>
      <c r="N22" s="267">
        <f>N14+N18</f>
        <v>239559.35339999996</v>
      </c>
    </row>
    <row r="23" spans="1:15" s="15" customFormat="1" x14ac:dyDescent="0.25">
      <c r="B23" s="265"/>
      <c r="C23" s="10"/>
      <c r="D23" s="11"/>
      <c r="E23" s="14"/>
      <c r="F23" s="13"/>
      <c r="G23" s="14"/>
      <c r="H23" s="415"/>
      <c r="I23" s="415"/>
      <c r="J23" s="415"/>
      <c r="K23" s="415"/>
      <c r="L23" s="427" t="s">
        <v>28</v>
      </c>
      <c r="M23" s="427"/>
      <c r="N23" s="267">
        <f>N22*0.25</f>
        <v>59889.838349999991</v>
      </c>
    </row>
    <row r="24" spans="1:15" x14ac:dyDescent="0.25">
      <c r="B24" s="268"/>
      <c r="C24" s="10"/>
      <c r="D24" s="11"/>
      <c r="E24" s="12"/>
      <c r="F24" s="13"/>
      <c r="G24" s="14"/>
      <c r="H24" s="415"/>
      <c r="I24" s="415"/>
      <c r="J24" s="415"/>
      <c r="K24" s="415"/>
      <c r="L24" s="414" t="s">
        <v>121</v>
      </c>
      <c r="M24" s="414"/>
      <c r="N24" s="269">
        <f>N22+N23</f>
        <v>299449.19174999994</v>
      </c>
      <c r="O24" s="15"/>
    </row>
    <row r="25" spans="1:15" x14ac:dyDescent="0.25">
      <c r="B25" s="268"/>
      <c r="C25" s="10"/>
      <c r="D25" s="11"/>
      <c r="E25" s="12"/>
      <c r="F25" s="13"/>
      <c r="G25" s="14"/>
      <c r="H25" s="259"/>
      <c r="I25" s="259"/>
      <c r="J25" s="259"/>
      <c r="K25" s="259"/>
      <c r="L25" s="259"/>
      <c r="M25" s="259"/>
      <c r="N25" s="234"/>
    </row>
    <row r="26" spans="1:15" ht="15.75" thickBot="1" x14ac:dyDescent="0.3">
      <c r="B26" s="270"/>
      <c r="C26" s="271"/>
      <c r="D26" s="271"/>
      <c r="E26" s="271"/>
      <c r="F26" s="271"/>
      <c r="G26" s="271"/>
      <c r="H26" s="272"/>
      <c r="I26" s="272"/>
      <c r="J26" s="272"/>
      <c r="K26" s="272"/>
      <c r="L26" s="272"/>
      <c r="M26" s="272"/>
      <c r="N26" s="273"/>
    </row>
    <row r="27" spans="1:15" x14ac:dyDescent="0.25">
      <c r="N27" t="s">
        <v>96</v>
      </c>
    </row>
    <row r="28" spans="1:15" ht="15" customHeight="1" x14ac:dyDescent="0.25">
      <c r="A28" s="23"/>
      <c r="B28"/>
      <c r="G28" s="20"/>
      <c r="M28"/>
      <c r="N28" s="23"/>
    </row>
    <row r="29" spans="1:15" ht="18.75" customHeight="1" x14ac:dyDescent="0.25">
      <c r="A29" s="23"/>
      <c r="B29"/>
      <c r="G29" s="20"/>
      <c r="M29"/>
      <c r="N29" s="23"/>
    </row>
    <row r="30" spans="1:15" x14ac:dyDescent="0.25">
      <c r="A30" s="23"/>
      <c r="B30"/>
      <c r="G30" s="20"/>
      <c r="M30"/>
      <c r="N30" s="23"/>
    </row>
    <row r="31" spans="1:15" x14ac:dyDescent="0.25">
      <c r="A31" s="23"/>
      <c r="B31"/>
      <c r="G31" s="20"/>
      <c r="M31"/>
      <c r="N31" s="23"/>
    </row>
    <row r="32" spans="1:15" x14ac:dyDescent="0.25">
      <c r="N32" s="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48" spans="14:14" x14ac:dyDescent="0.25">
      <c r="N48" s="3"/>
    </row>
    <row r="49" spans="14:14" x14ac:dyDescent="0.25">
      <c r="N49" s="3"/>
    </row>
    <row r="50" spans="14:14" x14ac:dyDescent="0.25">
      <c r="N50" s="3"/>
    </row>
    <row r="67" spans="3:14" ht="16.5" x14ac:dyDescent="0.25">
      <c r="C67" s="2"/>
      <c r="N67" s="1"/>
    </row>
    <row r="68" spans="3:14" x14ac:dyDescent="0.25">
      <c r="N68" s="1"/>
    </row>
    <row r="69" spans="3:14" x14ac:dyDescent="0.25"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</sheetData>
  <mergeCells count="22">
    <mergeCell ref="C7:M7"/>
    <mergeCell ref="C8:M8"/>
    <mergeCell ref="C5:M5"/>
    <mergeCell ref="H23:K23"/>
    <mergeCell ref="O12:O13"/>
    <mergeCell ref="I12:I13"/>
    <mergeCell ref="J12:J13"/>
    <mergeCell ref="L12:L13"/>
    <mergeCell ref="M12:M13"/>
    <mergeCell ref="H22:K22"/>
    <mergeCell ref="L22:M22"/>
    <mergeCell ref="L23:M23"/>
    <mergeCell ref="L24:M24"/>
    <mergeCell ref="H24:K24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6"/>
  <sheetViews>
    <sheetView view="pageBreakPreview" zoomScale="115" zoomScaleNormal="100" zoomScaleSheetLayoutView="115" workbookViewId="0">
      <selection activeCell="L21" sqref="L21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4" t="s">
        <v>133</v>
      </c>
      <c r="C9" s="275"/>
      <c r="D9" s="275"/>
      <c r="E9" s="306" t="s">
        <v>234</v>
      </c>
      <c r="F9" s="137"/>
      <c r="G9" s="137"/>
      <c r="H9" s="137"/>
      <c r="I9" s="137"/>
      <c r="J9" s="145" t="s">
        <v>136</v>
      </c>
      <c r="K9" s="307" t="s">
        <v>237</v>
      </c>
      <c r="L9" s="235"/>
      <c r="O9" s="432"/>
      <c r="P9" s="432"/>
      <c r="Q9" s="432"/>
      <c r="R9" s="432"/>
      <c r="S9" s="432"/>
      <c r="T9" s="432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5" t="s">
        <v>235</v>
      </c>
      <c r="H10" s="137"/>
      <c r="I10" s="137"/>
      <c r="J10" s="145" t="s">
        <v>135</v>
      </c>
      <c r="K10" s="306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143</v>
      </c>
      <c r="C13" s="302">
        <f>VLOOKUP(B13,'PLANILHA REFERENCIA DETRAN PR'!$A$6:$I$42,4,FALSE)</f>
        <v>822000</v>
      </c>
      <c r="D13" s="303" t="str">
        <f>VLOOKUP(B13,'PLANILHA REFERENCIA DETRAN PR'!$A$6:$I$42,2,FALSE)</f>
        <v>Faixa de sinalização horizontal c/tinta resina acrílica base solvente</v>
      </c>
      <c r="E13" s="302" t="str">
        <f>VLOOKUP(B13,'PLANILHA REFERENCIA DETRAN PR'!$A$6:$I$42,6,FALSE)</f>
        <v>M2</v>
      </c>
      <c r="F13" s="302">
        <f>VLOOKUP(B13,PLANILHA_SINTÉTICA!$B$14:$N$19,7,FALSE)</f>
        <v>4264.3</v>
      </c>
      <c r="G13" s="302">
        <f>VLOOKUP(B13,'PLANILHA REFERENCIA DETRAN PR'!$A$6:$I$42,9,FALSE)</f>
        <v>34.51</v>
      </c>
      <c r="H13" s="150">
        <f>G13*F13</f>
        <v>147160.99299999999</v>
      </c>
      <c r="I13" s="150">
        <f>H13</f>
        <v>147160.99299999999</v>
      </c>
      <c r="J13" s="151">
        <f>H13/I$16</f>
        <v>0.61429867342428712</v>
      </c>
      <c r="K13" s="151">
        <f>J13</f>
        <v>0.61429867342428712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VLOOKUP(B14,PLANILHA_SINTÉTICA!$B$14:$N$19,7,FALSE)</f>
        <v>154</v>
      </c>
      <c r="G14" s="302">
        <f>VLOOKUP(B14,'PLANILHA REFERENCIA DETRAN PR'!$A$6:$I$42,9,FALSE)</f>
        <v>412.65</v>
      </c>
      <c r="H14" s="150">
        <f>G14*F14</f>
        <v>63548.1</v>
      </c>
      <c r="I14" s="150">
        <f>I13+H14</f>
        <v>210709.09299999999</v>
      </c>
      <c r="J14" s="151">
        <f t="shared" ref="J14:J16" si="0">H14/I$16</f>
        <v>0.26527079447360036</v>
      </c>
      <c r="K14" s="151">
        <f t="shared" ref="K14:K16" si="1">K13+J14</f>
        <v>0.87956946789788748</v>
      </c>
      <c r="L14" s="286" t="str">
        <f t="shared" ref="L14:L16" si="2">IFERROR(IF((K14-J14)&gt;0.8,"C",IF((K14-J14)&lt;0.5,"A","B")),"")</f>
        <v>B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VLOOKUP(B15,PLANILHA_SINTÉTICA!$B$14:$N$19,7,FALSE)</f>
        <v>41.12</v>
      </c>
      <c r="G15" s="302">
        <f>VLOOKUP(B15,'PLANILHA REFERENCIA DETRAN PR'!$A$6:$I$42,9,FALSE)</f>
        <v>667.42</v>
      </c>
      <c r="H15" s="150">
        <f>G15*F15</f>
        <v>27444.310399999995</v>
      </c>
      <c r="I15" s="150">
        <f t="shared" ref="I15:I16" si="3">I14+H15</f>
        <v>238153.40339999998</v>
      </c>
      <c r="J15" s="151">
        <f t="shared" si="0"/>
        <v>0.11456163163946825</v>
      </c>
      <c r="K15" s="151">
        <f t="shared" si="1"/>
        <v>0.99413109953735579</v>
      </c>
      <c r="L15" s="286" t="str">
        <f t="shared" si="2"/>
        <v>C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VLOOKUP(B16,PLANILHA_SINTÉTICA!$B$14:$N$19,7,FALSE)</f>
        <v>3</v>
      </c>
      <c r="G16" s="302">
        <f>VLOOKUP(B16,'PLANILHA REFERENCIA DETRAN PR'!$A$6:$I$42,9,FALSE)</f>
        <v>468.65</v>
      </c>
      <c r="H16" s="150">
        <f>G16*F16</f>
        <v>1405.9499999999998</v>
      </c>
      <c r="I16" s="150">
        <f t="shared" si="3"/>
        <v>239559.35339999999</v>
      </c>
      <c r="J16" s="151">
        <f t="shared" si="0"/>
        <v>5.8689004626441771E-3</v>
      </c>
      <c r="K16" s="151">
        <f t="shared" si="1"/>
        <v>1</v>
      </c>
      <c r="L16" s="286" t="str">
        <f t="shared" si="2"/>
        <v>C</v>
      </c>
    </row>
  </sheetData>
  <sortState ref="B13:H16">
    <sortCondition descending="1" ref="H13:H16"/>
  </sortState>
  <mergeCells count="4">
    <mergeCell ref="B6:L6"/>
    <mergeCell ref="B7:L7"/>
    <mergeCell ref="B8:L8"/>
    <mergeCell ref="O4:T9"/>
  </mergeCells>
  <conditionalFormatting sqref="L13:L16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6">
    <cfRule type="duplicateValues" dxfId="1" priority="35"/>
  </conditionalFormatting>
  <conditionalFormatting sqref="D13:D16">
    <cfRule type="duplicateValues" dxfId="0" priority="36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6" t="s">
        <v>222</v>
      </c>
      <c r="M4" s="326"/>
      <c r="N4" s="326"/>
      <c r="O4" s="326"/>
      <c r="P4" s="326"/>
      <c r="Q4" s="326"/>
    </row>
    <row r="5" spans="2:17" ht="15.75" thickBot="1" x14ac:dyDescent="0.3">
      <c r="L5" s="326"/>
      <c r="M5" s="326"/>
      <c r="N5" s="326"/>
      <c r="O5" s="326"/>
      <c r="P5" s="326"/>
      <c r="Q5" s="326"/>
    </row>
    <row r="6" spans="2:17" x14ac:dyDescent="0.25">
      <c r="B6" s="440"/>
      <c r="C6" s="441"/>
      <c r="D6" s="441"/>
      <c r="E6" s="441"/>
      <c r="F6" s="441"/>
      <c r="G6" s="441"/>
      <c r="H6" s="441"/>
      <c r="I6" s="442"/>
      <c r="L6" s="326"/>
      <c r="M6" s="326"/>
      <c r="N6" s="326"/>
      <c r="O6" s="326"/>
      <c r="P6" s="326"/>
      <c r="Q6" s="326"/>
    </row>
    <row r="7" spans="2:17" x14ac:dyDescent="0.25">
      <c r="B7" s="443"/>
      <c r="C7" s="444"/>
      <c r="D7" s="444"/>
      <c r="E7" s="444"/>
      <c r="F7" s="444"/>
      <c r="G7" s="444"/>
      <c r="H7" s="444"/>
      <c r="I7" s="445"/>
      <c r="L7" s="326"/>
      <c r="M7" s="326"/>
      <c r="N7" s="326"/>
      <c r="O7" s="326"/>
      <c r="P7" s="326"/>
      <c r="Q7" s="326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6" t="s">
        <v>94</v>
      </c>
      <c r="E9" s="446"/>
      <c r="F9" s="446"/>
      <c r="G9" s="446"/>
      <c r="H9" s="446"/>
      <c r="I9" s="123"/>
    </row>
    <row r="10" spans="2:17" x14ac:dyDescent="0.25">
      <c r="B10" s="122"/>
      <c r="C10" s="124" t="s">
        <v>87</v>
      </c>
      <c r="D10" s="315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7"/>
      <c r="C12" s="448"/>
      <c r="D12" s="448"/>
      <c r="E12" s="448"/>
      <c r="F12" s="448"/>
      <c r="G12" s="448"/>
      <c r="H12" s="448"/>
      <c r="I12" s="449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5" t="s">
        <v>89</v>
      </c>
      <c r="E16" s="435"/>
      <c r="F16" s="435"/>
      <c r="G16" s="435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7" t="s">
        <v>242</v>
      </c>
      <c r="D18" s="437"/>
      <c r="E18" s="437"/>
      <c r="F18" s="437"/>
      <c r="G18" s="437"/>
      <c r="H18" s="437"/>
      <c r="I18" s="36"/>
    </row>
    <row r="19" spans="2:9" ht="15.75" customHeight="1" x14ac:dyDescent="0.25">
      <c r="B19" s="34"/>
      <c r="C19" s="437"/>
      <c r="D19" s="437"/>
      <c r="E19" s="437"/>
      <c r="F19" s="437"/>
      <c r="G19" s="437"/>
      <c r="H19" s="437"/>
      <c r="I19" s="36"/>
    </row>
    <row r="20" spans="2:9" ht="15.75" customHeight="1" x14ac:dyDescent="0.25">
      <c r="B20" s="34"/>
      <c r="C20" s="437"/>
      <c r="D20" s="437"/>
      <c r="E20" s="437"/>
      <c r="F20" s="437"/>
      <c r="G20" s="437"/>
      <c r="H20" s="437"/>
      <c r="I20" s="36"/>
    </row>
    <row r="21" spans="2:9" ht="15.75" customHeight="1" x14ac:dyDescent="0.25">
      <c r="B21" s="34"/>
      <c r="C21" s="437"/>
      <c r="D21" s="437"/>
      <c r="E21" s="437"/>
      <c r="F21" s="437"/>
      <c r="G21" s="437"/>
      <c r="H21" s="437"/>
      <c r="I21" s="36"/>
    </row>
    <row r="22" spans="2:9" ht="15.75" x14ac:dyDescent="0.25">
      <c r="B22" s="34"/>
      <c r="C22" s="437"/>
      <c r="D22" s="437"/>
      <c r="E22" s="437"/>
      <c r="F22" s="437"/>
      <c r="G22" s="437"/>
      <c r="H22" s="437"/>
      <c r="I22" s="36"/>
    </row>
    <row r="23" spans="2:9" ht="15.75" x14ac:dyDescent="0.25">
      <c r="B23" s="34"/>
      <c r="C23" s="437"/>
      <c r="D23" s="437"/>
      <c r="E23" s="437"/>
      <c r="F23" s="437"/>
      <c r="G23" s="437"/>
      <c r="H23" s="437"/>
      <c r="I23" s="36"/>
    </row>
    <row r="24" spans="2:9" ht="15.75" x14ac:dyDescent="0.25">
      <c r="B24" s="34"/>
      <c r="C24" s="437"/>
      <c r="D24" s="437"/>
      <c r="E24" s="437"/>
      <c r="F24" s="437"/>
      <c r="G24" s="437"/>
      <c r="H24" s="437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6" t="s">
        <v>90</v>
      </c>
      <c r="D26" s="436"/>
      <c r="E26" s="436"/>
      <c r="F26" s="439" t="s">
        <v>237</v>
      </c>
      <c r="G26" s="439"/>
      <c r="H26" s="439"/>
      <c r="I26" s="36"/>
    </row>
    <row r="27" spans="2:9" ht="15.75" x14ac:dyDescent="0.25">
      <c r="B27" s="34"/>
      <c r="C27" s="436" t="s">
        <v>91</v>
      </c>
      <c r="D27" s="436"/>
      <c r="E27" s="436"/>
      <c r="F27" s="434" t="s">
        <v>236</v>
      </c>
      <c r="G27" s="434"/>
      <c r="H27" s="434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6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5" t="s">
        <v>93</v>
      </c>
      <c r="D32" s="435"/>
      <c r="E32" s="435"/>
      <c r="F32" s="435"/>
      <c r="G32" s="435"/>
      <c r="H32" s="435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8" t="s">
        <v>243</v>
      </c>
      <c r="D34" s="438"/>
      <c r="E34" s="438"/>
      <c r="F34" s="438"/>
      <c r="G34" s="438"/>
      <c r="H34" s="438"/>
      <c r="I34" s="36"/>
    </row>
    <row r="35" spans="2:9" ht="15.75" x14ac:dyDescent="0.25">
      <c r="B35" s="34"/>
      <c r="C35" s="438"/>
      <c r="D35" s="438"/>
      <c r="E35" s="438"/>
      <c r="F35" s="438"/>
      <c r="G35" s="438"/>
      <c r="H35" s="438"/>
      <c r="I35" s="36"/>
    </row>
    <row r="36" spans="2:9" ht="15.75" x14ac:dyDescent="0.25">
      <c r="B36" s="34"/>
      <c r="C36" s="438"/>
      <c r="D36" s="438"/>
      <c r="E36" s="438"/>
      <c r="F36" s="438"/>
      <c r="G36" s="438"/>
      <c r="H36" s="438"/>
      <c r="I36" s="36"/>
    </row>
    <row r="37" spans="2:9" ht="15.75" x14ac:dyDescent="0.25">
      <c r="B37" s="34"/>
      <c r="C37" s="438"/>
      <c r="D37" s="438"/>
      <c r="E37" s="438"/>
      <c r="F37" s="438"/>
      <c r="G37" s="438"/>
      <c r="H37" s="438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3" t="s">
        <v>90</v>
      </c>
      <c r="D39" s="433"/>
      <c r="E39" s="433"/>
      <c r="F39" s="439" t="s">
        <v>237</v>
      </c>
      <c r="G39" s="439"/>
      <c r="H39" s="439"/>
      <c r="I39" s="36"/>
    </row>
    <row r="40" spans="2:9" ht="15.75" x14ac:dyDescent="0.25">
      <c r="B40" s="34"/>
      <c r="C40" s="433" t="s">
        <v>91</v>
      </c>
      <c r="D40" s="433"/>
      <c r="E40" s="433"/>
      <c r="F40" s="434" t="s">
        <v>236</v>
      </c>
      <c r="G40" s="434"/>
      <c r="H40" s="434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6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2023-03-27T18:01:51Z</cp:lastPrinted>
  <dcterms:created xsi:type="dcterms:W3CDTF">2018-05-22T13:45:39Z</dcterms:created>
  <dcterms:modified xsi:type="dcterms:W3CDTF">2023-03-27T18:02:49Z</dcterms:modified>
</cp:coreProperties>
</file>