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Jardim Alegre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PLANILHA_SINTÉTICA!$B$12:$N$26</definedName>
    <definedName name="_xlnm.Print_Area" localSheetId="2">BDI!$B$2:$J$45</definedName>
    <definedName name="_xlnm.Print_Area" localSheetId="5">'CURVA ABC'!$B$2:$L$24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PLANILHA_SINTÉTICA!$B$2:$N$34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0" l="1"/>
  <c r="K16" i="10"/>
  <c r="K17" i="10"/>
  <c r="K18" i="10"/>
  <c r="K19" i="10"/>
  <c r="K20" i="10"/>
  <c r="K21" i="10"/>
  <c r="K22" i="10"/>
  <c r="K23" i="10"/>
  <c r="J14" i="10"/>
  <c r="J15" i="10"/>
  <c r="J16" i="10"/>
  <c r="J17" i="10"/>
  <c r="J18" i="10"/>
  <c r="J19" i="10"/>
  <c r="J20" i="10"/>
  <c r="J21" i="10"/>
  <c r="J22" i="10"/>
  <c r="J23" i="10"/>
  <c r="J24" i="10"/>
  <c r="J13" i="10"/>
  <c r="I16" i="10"/>
  <c r="I17" i="10" s="1"/>
  <c r="I18" i="10" s="1"/>
  <c r="I19" i="10" s="1"/>
  <c r="I20" i="10" s="1"/>
  <c r="I21" i="10" s="1"/>
  <c r="I22" i="10" s="1"/>
  <c r="I23" i="10" s="1"/>
  <c r="I24" i="10" s="1"/>
  <c r="C23" i="10" l="1"/>
  <c r="D23" i="10"/>
  <c r="E23" i="10"/>
  <c r="G23" i="10"/>
  <c r="C13" i="10"/>
  <c r="D13" i="10"/>
  <c r="E13" i="10"/>
  <c r="G13" i="10"/>
  <c r="C18" i="10"/>
  <c r="D18" i="10"/>
  <c r="E18" i="10"/>
  <c r="G18" i="10"/>
  <c r="C15" i="10"/>
  <c r="D15" i="10"/>
  <c r="E15" i="10"/>
  <c r="G15" i="10"/>
  <c r="C20" i="10"/>
  <c r="D20" i="10"/>
  <c r="E20" i="10"/>
  <c r="G20" i="10"/>
  <c r="C17" i="10"/>
  <c r="D17" i="10"/>
  <c r="E17" i="10"/>
  <c r="G17" i="10"/>
  <c r="C21" i="10"/>
  <c r="D21" i="10"/>
  <c r="E21" i="10"/>
  <c r="G21" i="10"/>
  <c r="C19" i="10"/>
  <c r="D19" i="10"/>
  <c r="E19" i="10"/>
  <c r="G19" i="10"/>
  <c r="C22" i="10"/>
  <c r="D22" i="10"/>
  <c r="E22" i="10"/>
  <c r="G22" i="10"/>
  <c r="C24" i="10"/>
  <c r="D24" i="10"/>
  <c r="E24" i="10"/>
  <c r="G24" i="10"/>
  <c r="B27" i="1"/>
  <c r="C27" i="1"/>
  <c r="D27" i="1"/>
  <c r="E27" i="1"/>
  <c r="F27" i="1"/>
  <c r="G27" i="1"/>
  <c r="I27" i="1"/>
  <c r="L27" i="1" s="1"/>
  <c r="J27" i="1"/>
  <c r="M27" i="1" s="1"/>
  <c r="K27" i="1"/>
  <c r="N27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6" i="1" l="1"/>
  <c r="K26" i="1" l="1"/>
  <c r="N26" i="1" s="1"/>
  <c r="N25" i="1" s="1"/>
  <c r="J26" i="1"/>
  <c r="M26" i="1" s="1"/>
  <c r="M25" i="1" s="1"/>
  <c r="I26" i="1"/>
  <c r="L26" i="1" s="1"/>
  <c r="L25" i="1" s="1"/>
  <c r="K15" i="1"/>
  <c r="J15" i="1"/>
  <c r="I15" i="1"/>
  <c r="G26" i="1"/>
  <c r="G15" i="1"/>
  <c r="F26" i="1"/>
  <c r="F15" i="1"/>
  <c r="E26" i="1"/>
  <c r="E15" i="1"/>
  <c r="D26" i="1"/>
  <c r="D15" i="1"/>
  <c r="C26" i="1"/>
  <c r="C15" i="1"/>
  <c r="B15" i="1"/>
  <c r="F14" i="10" l="1"/>
  <c r="F21" i="10"/>
  <c r="H21" i="10" s="1"/>
  <c r="F13" i="10"/>
  <c r="H13" i="10" s="1"/>
  <c r="F16" i="10"/>
  <c r="F18" i="10"/>
  <c r="H18" i="10" s="1"/>
  <c r="F19" i="10"/>
  <c r="H19" i="10" s="1"/>
  <c r="F15" i="10"/>
  <c r="H15" i="10" s="1"/>
  <c r="F22" i="10"/>
  <c r="H22" i="10" s="1"/>
  <c r="F23" i="10"/>
  <c r="H23" i="10" s="1"/>
  <c r="F24" i="10"/>
  <c r="H24" i="10" s="1"/>
  <c r="F20" i="10"/>
  <c r="H20" i="10" s="1"/>
  <c r="F17" i="10"/>
  <c r="H17" i="10" s="1"/>
  <c r="G16" i="10"/>
  <c r="G14" i="10"/>
  <c r="E16" i="10"/>
  <c r="E14" i="10"/>
  <c r="C16" i="10"/>
  <c r="D16" i="10"/>
  <c r="D14" i="10"/>
  <c r="C14" i="10"/>
  <c r="N15" i="1"/>
  <c r="N14" i="1" s="1"/>
  <c r="M15" i="1"/>
  <c r="M14" i="1" s="1"/>
  <c r="L15" i="1"/>
  <c r="L14" i="1" s="1"/>
  <c r="H16" i="10" l="1"/>
  <c r="H14" i="10"/>
  <c r="N30" i="1" l="1"/>
  <c r="N31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L16" i="10" l="1"/>
  <c r="N32" i="1"/>
  <c r="D27" i="5"/>
  <c r="L17" i="10" l="1"/>
  <c r="L18" i="10" l="1"/>
  <c r="L19" i="10" l="1"/>
  <c r="L20" i="10" l="1"/>
  <c r="L21" i="10" l="1"/>
  <c r="L22" i="10" l="1"/>
  <c r="L23" i="10" l="1"/>
  <c r="L24" i="10" l="1"/>
</calcChain>
</file>

<file path=xl/sharedStrings.xml><?xml version="1.0" encoding="utf-8"?>
<sst xmlns="http://schemas.openxmlformats.org/spreadsheetml/2006/main" count="398" uniqueCount="244">
  <si>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</si>
  <si>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</si>
  <si>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</si>
  <si>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</si>
  <si>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</si>
  <si>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</si>
  <si>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</si>
  <si>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</si>
  <si>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</si>
  <si>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</si>
  <si>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</si>
  <si>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</si>
  <si>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</si>
  <si>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</si>
  <si>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</si>
  <si>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</si>
  <si>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</si>
  <si>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</si>
  <si>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</si>
  <si>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</si>
  <si>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</si>
  <si>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</si>
  <si>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</si>
  <si>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</si>
  <si>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</si>
  <si>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</si>
  <si>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</si>
  <si>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</si>
  <si>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</si>
  <si>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</si>
  <si>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</si>
  <si>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</si>
  <si>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</si>
  <si>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</si>
  <si>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</si>
  <si>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</si>
  <si>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</si>
  <si>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</si>
  <si>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</si>
  <si>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</si>
  <si>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</si>
  <si>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</si>
  <si>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</si>
  <si>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</si>
  <si>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</si>
  <si>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</si>
  <si>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</si>
  <si>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</si>
  <si>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</si>
  <si>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</si>
  <si>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</si>
  <si>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</si>
  <si>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</si>
  <si>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</si>
  <si>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</si>
  <si>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</si>
  <si>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</si>
  <si>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</si>
  <si>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</si>
  <si>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</si>
  <si>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</si>
  <si>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</si>
  <si>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</si>
  <si>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</si>
  <si>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</si>
  <si>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</si>
  <si>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</si>
  <si>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</si>
  <si>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</si>
  <si>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</si>
  <si>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</si>
  <si>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</si>
  <si>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</si>
  <si>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</si>
  <si>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</si>
  <si>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</si>
  <si>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</si>
  <si>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</si>
  <si>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</si>
  <si>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</si>
  <si>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</si>
  <si>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</si>
  <si>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</si>
  <si>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</si>
  <si>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</si>
  <si>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</si>
  <si>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</si>
  <si>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</si>
  <si>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</si>
  <si>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</si>
  <si>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</si>
  <si>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</si>
  <si>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</si>
  <si>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</si>
  <si>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</si>
  <si>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</si>
  <si>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</si>
  <si>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</si>
  <si>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</si>
  <si>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</si>
  <si>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</si>
  <si>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</si>
  <si>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</si>
  <si>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</si>
  <si>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</si>
  <si>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</si>
  <si>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</si>
  <si>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</si>
  <si>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</si>
  <si>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</si>
  <si>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</si>
  <si>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</si>
  <si>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</si>
  <si>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</si>
  <si>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</si>
  <si>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</si>
  <si>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</si>
  <si>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</si>
  <si>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</si>
  <si>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</si>
  <si>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</si>
  <si>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</si>
  <si>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</si>
  <si>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</si>
  <si>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</si>
  <si>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</si>
  <si>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</si>
  <si>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</si>
  <si>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</si>
  <si>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</si>
  <si>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</si>
  <si>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</si>
  <si>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</si>
  <si>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</si>
  <si>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</si>
  <si>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</si>
  <si>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</si>
  <si>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</si>
  <si>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</si>
  <si>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</si>
  <si>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</si>
  <si>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</si>
  <si>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</si>
  <si>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</si>
  <si>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</si>
  <si>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</si>
  <si>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</si>
  <si>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</si>
  <si>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</si>
  <si>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</si>
  <si>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</si>
  <si>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</si>
  <si>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</si>
  <si>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</si>
  <si>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</si>
  <si>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</si>
  <si>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</si>
  <si>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</si>
  <si>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</si>
  <si>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</si>
  <si>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</si>
  <si>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</si>
  <si>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</si>
  <si>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</si>
  <si>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</si>
  <si>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</si>
  <si>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</si>
  <si>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</si>
  <si>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</si>
  <si>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</si>
  <si>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</si>
  <si>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</si>
  <si>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</si>
  <si>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</si>
  <si>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</si>
  <si>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</si>
  <si>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</si>
  <si>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</si>
  <si>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</si>
  <si>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</si>
  <si>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</si>
  <si>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</si>
  <si>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</si>
  <si>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</si>
  <si>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</si>
  <si>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</si>
  <si>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</si>
  <si>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</si>
  <si>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</si>
  <si>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</si>
  <si>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</si>
  <si>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</si>
  <si>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</si>
  <si>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</si>
  <si>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</si>
  <si>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</si>
  <si>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</si>
  <si>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</si>
  <si>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</si>
  <si>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</si>
  <si>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</si>
  <si>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</si>
  <si>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</si>
  <si>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</si>
  <si>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</si>
  <si>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</si>
  <si>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</si>
  <si>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</si>
  <si>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</si>
  <si>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</si>
  <si>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</si>
  <si>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</si>
  <si>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</si>
  <si>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</si>
  <si>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</si>
  <si>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</si>
  <si>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</si>
  <si>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</si>
  <si>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</si>
  <si>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</si>
  <si>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</si>
  <si>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</si>
  <si>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</si>
  <si>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</si>
  <si>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</si>
  <si>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</si>
  <si>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</si>
  <si>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</si>
  <si>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</si>
  <si>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</si>
  <si>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</si>
  <si>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</si>
  <si>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</si>
  <si>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</si>
  <si>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JARDIM ALEGRE - PR</t>
  </si>
  <si>
    <t>Barbara Andrea Marchesini</t>
  </si>
  <si>
    <t>PR-72043/D</t>
  </si>
  <si>
    <t>1720223260960</t>
  </si>
  <si>
    <t>JARDIM ALEGRE - PR</t>
  </si>
  <si>
    <t xml:space="preserve">    Barbara Andrea Marchesini</t>
  </si>
  <si>
    <t>MUNICÍPIO DE JARDIM ALEGRE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</si>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</sst>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G49" sqref="G49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44945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235</v>
      </c>
      <c r="I17" s="347"/>
      <c r="J17" s="347"/>
      <c r="K17" s="296"/>
      <c r="L17" s="70" t="s">
        <v>102</v>
      </c>
      <c r="M17" s="46" t="s">
        <v>236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237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PLANILHA_SINTÉTICA!N30</f>
        <v>183410.32689999999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45852.581724999996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229262.90862499998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0.800612469242592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0.199387530757408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1" t="s">
        <v>239</v>
      </c>
      <c r="D56" s="119"/>
      <c r="E56" s="304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I11" sqref="I11:J11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PLANILHA_SINTÉTICA!N30</f>
        <v>183410.32689999999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10087.5679795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1467.2826152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1889.1263670699998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1161.440392784443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11415.607656275064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19831.211757292556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PLANILHA_SINTÉTICA!N31</f>
        <v>45852.581724999996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229262.90862499998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235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5" t="s">
        <v>237</v>
      </c>
    </row>
    <row r="10" spans="2:18" x14ac:dyDescent="0.25">
      <c r="B10" s="233"/>
      <c r="C10" s="145" t="s">
        <v>134</v>
      </c>
      <c r="D10" s="137"/>
      <c r="E10" s="314" t="s">
        <v>235</v>
      </c>
      <c r="F10" s="177"/>
      <c r="G10" s="137"/>
      <c r="H10" s="145" t="s">
        <v>135</v>
      </c>
      <c r="I10" s="306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110121.77639999997</v>
      </c>
      <c r="G16" s="142">
        <f>PLANILHA_SINTÉTICA!L14</f>
        <v>21467.318854000005</v>
      </c>
      <c r="H16" s="126">
        <f>PLANILHA_SINTÉTICA!N14</f>
        <v>131589.08959999998</v>
      </c>
      <c r="I16" s="126">
        <f>H16*1.25</f>
        <v>164486.36199999996</v>
      </c>
      <c r="J16" s="239">
        <f>F20</f>
        <v>0.800612469242592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PLANILHA_SINTÉTICA!M25</f>
        <v>36718.818304</v>
      </c>
      <c r="G17" s="142">
        <f>PLANILHA_SINTÉTICA!L25</f>
        <v>15102.214764000002</v>
      </c>
      <c r="H17" s="126">
        <f>PLANILHA_SINTÉTICA!N25</f>
        <v>51821.237300000001</v>
      </c>
      <c r="I17" s="126">
        <f>H17*1.25</f>
        <v>64776.546625000003</v>
      </c>
      <c r="J17" s="239">
        <f>G20</f>
        <v>0.19938644805937594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146840.59470399999</v>
      </c>
      <c r="G19" s="143">
        <f>G16+G17</f>
        <v>36569.533618000009</v>
      </c>
      <c r="H19" s="139">
        <f>SUM(H16:H17)</f>
        <v>183410.32689999999</v>
      </c>
      <c r="I19" s="130">
        <f>H19*1.25</f>
        <v>229262.90862499998</v>
      </c>
      <c r="J19" s="244">
        <f>SUM(J16:J17)</f>
        <v>0.99999891730196788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0.800612469242592</v>
      </c>
      <c r="G20" s="141">
        <f>G19/H19</f>
        <v>0.19938644805937594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241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7"/>
  <sheetViews>
    <sheetView view="pageBreakPreview" topLeftCell="A7" zoomScaleNormal="85" zoomScaleSheetLayoutView="100" zoomScalePageLayoutView="70" workbookViewId="0">
      <selection activeCell="H28" sqref="H28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5" t="s">
        <v>237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7" t="s">
        <v>235</v>
      </c>
      <c r="I10" s="137"/>
      <c r="J10" s="137"/>
      <c r="K10" s="145" t="s">
        <v>135</v>
      </c>
      <c r="L10" s="306" t="s">
        <v>236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SUM(L15:L24)</f>
        <v>21467.318854000005</v>
      </c>
      <c r="M14" s="25">
        <f>SUM(M15:M24)</f>
        <v>110121.77639999997</v>
      </c>
      <c r="N14" s="25">
        <f>SUM(N15:N24)</f>
        <v>131589.08959999998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51.86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10562.844800000001</v>
      </c>
      <c r="M15" s="16">
        <f>J15*H15</f>
        <v>24049.556400000001</v>
      </c>
      <c r="N15" s="264">
        <f>K15*H15</f>
        <v>34612.4012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60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4" si="0">I16*H16</f>
        <v>4465.8</v>
      </c>
      <c r="M16" s="16">
        <f t="shared" ref="M16:M24" si="1">J16*H16</f>
        <v>20293.2</v>
      </c>
      <c r="N16" s="264">
        <f t="shared" ref="N16:N24" si="2">K16*H16</f>
        <v>24759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26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1935.1800000000003</v>
      </c>
      <c r="M17" s="16">
        <f t="shared" si="1"/>
        <v>10249.720000000001</v>
      </c>
      <c r="N17" s="264">
        <f t="shared" si="2"/>
        <v>12184.9</v>
      </c>
      <c r="O17" s="28"/>
    </row>
    <row r="18" spans="2:15" ht="71.25" x14ac:dyDescent="0.25">
      <c r="B18" s="263" t="str">
        <f>'PLANILHA REFERENCIA DETRAN PR'!A11</f>
        <v>1.5</v>
      </c>
      <c r="C18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8" s="8" t="str">
        <f>'PLANILHA REFERENCIA DETRAN PR'!C11</f>
        <v>SCO/RJ</v>
      </c>
      <c r="E18" s="8" t="str">
        <f>'PLANILHA REFERENCIA DETRAN PR'!D11</f>
        <v>ST 64.05.0600</v>
      </c>
      <c r="F18" s="9">
        <f>'PLANILHA REFERENCIA DETRAN PR'!E11</f>
        <v>44896</v>
      </c>
      <c r="G18" s="8" t="str">
        <f>'PLANILHA REFERENCIA DETRAN PR'!F11</f>
        <v>ud</v>
      </c>
      <c r="H18" s="18">
        <v>11</v>
      </c>
      <c r="I18" s="16">
        <f>'PLANILHA REFERENCIA DETRAN PR'!G11</f>
        <v>0</v>
      </c>
      <c r="J18" s="16">
        <f>'PLANILHA REFERENCIA DETRAN PR'!H11</f>
        <v>3110.35</v>
      </c>
      <c r="K18" s="16">
        <f>'PLANILHA REFERENCIA DETRAN PR'!I11</f>
        <v>3110.35</v>
      </c>
      <c r="L18" s="16">
        <f t="shared" si="0"/>
        <v>0</v>
      </c>
      <c r="M18" s="16">
        <f t="shared" si="1"/>
        <v>34213.85</v>
      </c>
      <c r="N18" s="264">
        <f t="shared" si="2"/>
        <v>34213.85</v>
      </c>
      <c r="O18" s="28"/>
    </row>
    <row r="19" spans="2:15" ht="71.25" x14ac:dyDescent="0.25">
      <c r="B19" s="263" t="str">
        <f>'PLANILHA REFERENCIA DETRAN PR'!A14</f>
        <v>1.8</v>
      </c>
      <c r="C19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9" s="8" t="str">
        <f>'PLANILHA REFERENCIA DETRAN PR'!C14</f>
        <v>SCO/RJ</v>
      </c>
      <c r="E19" s="8" t="str">
        <f>'PLANILHA REFERENCIA DETRAN PR'!D14</f>
        <v>ST 64.15.0170</v>
      </c>
      <c r="F19" s="9">
        <f>'PLANILHA REFERENCIA DETRAN PR'!E14</f>
        <v>44896</v>
      </c>
      <c r="G19" s="8" t="str">
        <f>'PLANILHA REFERENCIA DETRAN PR'!F14</f>
        <v>ud</v>
      </c>
      <c r="H19" s="18">
        <v>11</v>
      </c>
      <c r="I19" s="16">
        <f>'PLANILHA REFERENCIA DETRAN PR'!G14</f>
        <v>258.08</v>
      </c>
      <c r="J19" s="16">
        <f>'PLANILHA REFERENCIA DETRAN PR'!H14</f>
        <v>0</v>
      </c>
      <c r="K19" s="16">
        <f>'PLANILHA REFERENCIA DETRAN PR'!I14</f>
        <v>258.08</v>
      </c>
      <c r="L19" s="16">
        <f t="shared" si="0"/>
        <v>2838.8799999999997</v>
      </c>
      <c r="M19" s="16">
        <f t="shared" si="1"/>
        <v>0</v>
      </c>
      <c r="N19" s="264">
        <f t="shared" si="2"/>
        <v>2838.8799999999997</v>
      </c>
      <c r="O19" s="28"/>
    </row>
    <row r="20" spans="2:15" ht="99.75" x14ac:dyDescent="0.25">
      <c r="B20" s="263" t="str">
        <f>'PLANILHA REFERENCIA DETRAN PR'!A16</f>
        <v>1.10</v>
      </c>
      <c r="C20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20" s="8" t="str">
        <f>'PLANILHA REFERENCIA DETRAN PR'!C16</f>
        <v>SCO/RJ</v>
      </c>
      <c r="E20" s="8" t="str">
        <f>'PLANILHA REFERENCIA DETRAN PR'!D16</f>
        <v>ST 64.05.0650</v>
      </c>
      <c r="F20" s="9">
        <f>'PLANILHA REFERENCIA DETRAN PR'!E16</f>
        <v>44896</v>
      </c>
      <c r="G20" s="8" t="str">
        <f>'PLANILHA REFERENCIA DETRAN PR'!F16</f>
        <v>ud</v>
      </c>
      <c r="H20" s="18">
        <v>11</v>
      </c>
      <c r="I20" s="16">
        <f>'PLANILHA REFERENCIA DETRAN PR'!G16</f>
        <v>0</v>
      </c>
      <c r="J20" s="16">
        <f>'PLANILHA REFERENCIA DETRAN PR'!H16</f>
        <v>1529.86</v>
      </c>
      <c r="K20" s="16">
        <f>'PLANILHA REFERENCIA DETRAN PR'!I16</f>
        <v>1529.86</v>
      </c>
      <c r="L20" s="16">
        <f t="shared" si="0"/>
        <v>0</v>
      </c>
      <c r="M20" s="16">
        <f t="shared" si="1"/>
        <v>16828.46</v>
      </c>
      <c r="N20" s="264">
        <f t="shared" si="2"/>
        <v>16828.46</v>
      </c>
      <c r="O20" s="28"/>
    </row>
    <row r="21" spans="2:15" ht="42.75" x14ac:dyDescent="0.25">
      <c r="B21" s="263" t="str">
        <f>'PLANILHA REFERENCIA DETRAN PR'!A19</f>
        <v>1.13</v>
      </c>
      <c r="C21" s="7" t="str">
        <f>'PLANILHA REFERENCIA DETRAN PR'!B19</f>
        <v>Montagem de braço projetado de aço em coluna de aço cônica continua tipo I assentada, exclusive o
fornecimento do braço (desonerado)</v>
      </c>
      <c r="D21" s="8" t="str">
        <f>'PLANILHA REFERENCIA DETRAN PR'!C19</f>
        <v>SCO/RJ</v>
      </c>
      <c r="E21" s="8" t="str">
        <f>'PLANILHA REFERENCIA DETRAN PR'!D19</f>
        <v>ST 64.15.0180</v>
      </c>
      <c r="F21" s="9">
        <f>'PLANILHA REFERENCIA DETRAN PR'!E19</f>
        <v>44896</v>
      </c>
      <c r="G21" s="8" t="str">
        <f>'PLANILHA REFERENCIA DETRAN PR'!F19</f>
        <v>ud</v>
      </c>
      <c r="H21" s="18">
        <v>11</v>
      </c>
      <c r="I21" s="16">
        <f>'PLANILHA REFERENCIA DETRAN PR'!G19</f>
        <v>67.650000000000006</v>
      </c>
      <c r="J21" s="16">
        <f>'PLANILHA REFERENCIA DETRAN PR'!H19</f>
        <v>0</v>
      </c>
      <c r="K21" s="16">
        <f>'PLANILHA REFERENCIA DETRAN PR'!I19</f>
        <v>67.650000000000006</v>
      </c>
      <c r="L21" s="16">
        <f t="shared" si="0"/>
        <v>744.15000000000009</v>
      </c>
      <c r="M21" s="16">
        <f t="shared" si="1"/>
        <v>0</v>
      </c>
      <c r="N21" s="264">
        <f t="shared" si="2"/>
        <v>744.15000000000009</v>
      </c>
      <c r="O21" s="28"/>
    </row>
    <row r="22" spans="2:15" ht="28.5" x14ac:dyDescent="0.25">
      <c r="B22" s="263" t="str">
        <f>'PLANILHA REFERENCIA DETRAN PR'!A21</f>
        <v>1.15</v>
      </c>
      <c r="C22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2" s="8" t="str">
        <f>'PLANILHA REFERENCIA DETRAN PR'!C21</f>
        <v>SCO/RJ</v>
      </c>
      <c r="E22" s="8" t="str">
        <f>'PLANILHA REFERENCIA DETRAN PR'!D21</f>
        <v>ST 64.15.0340</v>
      </c>
      <c r="F22" s="9">
        <f>'PLANILHA REFERENCIA DETRAN PR'!E21</f>
        <v>44896</v>
      </c>
      <c r="G22" s="8" t="str">
        <f>'PLANILHA REFERENCIA DETRAN PR'!F21</f>
        <v>ud</v>
      </c>
      <c r="H22" s="18">
        <v>11</v>
      </c>
      <c r="I22" s="16">
        <f>'PLANILHA REFERENCIA DETRAN PR'!G21</f>
        <v>27.61</v>
      </c>
      <c r="J22" s="16">
        <f>'PLANILHA REFERENCIA DETRAN PR'!H21</f>
        <v>405.93</v>
      </c>
      <c r="K22" s="16">
        <f>'PLANILHA REFERENCIA DETRAN PR'!I21</f>
        <v>433.54</v>
      </c>
      <c r="L22" s="16">
        <f t="shared" si="0"/>
        <v>303.70999999999998</v>
      </c>
      <c r="M22" s="16">
        <f t="shared" si="1"/>
        <v>4465.2300000000005</v>
      </c>
      <c r="N22" s="264">
        <f t="shared" si="2"/>
        <v>4768.9400000000005</v>
      </c>
      <c r="O22" s="28"/>
    </row>
    <row r="23" spans="2:15" x14ac:dyDescent="0.25">
      <c r="B23" s="263" t="str">
        <f>'PLANILHA REFERENCIA DETRAN PR'!A23</f>
        <v>1.17</v>
      </c>
      <c r="C23" s="7" t="str">
        <f>'PLANILHA REFERENCIA DETRAN PR'!B23</f>
        <v>Retirada de poste simples de aço, diâmetro de 2" (desonerado)</v>
      </c>
      <c r="D23" s="8" t="str">
        <f>'PLANILHA REFERENCIA DETRAN PR'!C23</f>
        <v>SCO/RJ</v>
      </c>
      <c r="E23" s="8" t="str">
        <f>'PLANILHA REFERENCIA DETRAN PR'!D23</f>
        <v>ST 64.15.0200</v>
      </c>
      <c r="F23" s="9">
        <f>'PLANILHA REFERENCIA DETRAN PR'!E23</f>
        <v>44896</v>
      </c>
      <c r="G23" s="8" t="str">
        <f>'PLANILHA REFERENCIA DETRAN PR'!F23</f>
        <v>ud</v>
      </c>
      <c r="H23" s="18">
        <v>16</v>
      </c>
      <c r="I23" s="16">
        <f>'PLANILHA REFERENCIA DETRAN PR'!G23</f>
        <v>31.46</v>
      </c>
      <c r="J23" s="16">
        <f>'PLANILHA REFERENCIA DETRAN PR'!H23</f>
        <v>1.36</v>
      </c>
      <c r="K23" s="16">
        <f>'PLANILHA REFERENCIA DETRAN PR'!I23</f>
        <v>32.82</v>
      </c>
      <c r="L23" s="16">
        <f t="shared" si="0"/>
        <v>503.36</v>
      </c>
      <c r="M23" s="16">
        <f t="shared" si="1"/>
        <v>21.76</v>
      </c>
      <c r="N23" s="264">
        <f t="shared" si="2"/>
        <v>525.12</v>
      </c>
      <c r="O23" s="28"/>
    </row>
    <row r="24" spans="2:15" x14ac:dyDescent="0.25">
      <c r="B24" s="263" t="str">
        <f>'PLANILHA REFERENCIA DETRAN PR'!A25</f>
        <v>1.19</v>
      </c>
      <c r="C24" s="7" t="str">
        <f>'PLANILHA REFERENCIA DETRAN PR'!B25</f>
        <v>Remoção de placa de sinalização</v>
      </c>
      <c r="D24" s="8" t="str">
        <f>'PLANILHA REFERENCIA DETRAN PR'!C25</f>
        <v>DNIT</v>
      </c>
      <c r="E24" s="8">
        <f>'PLANILHA REFERENCIA DETRAN PR'!D25</f>
        <v>5213364</v>
      </c>
      <c r="F24" s="9">
        <f>'PLANILHA REFERENCIA DETRAN PR'!E25</f>
        <v>44743</v>
      </c>
      <c r="G24" s="8" t="str">
        <f>'PLANILHA REFERENCIA DETRAN PR'!F25</f>
        <v>M2</v>
      </c>
      <c r="H24" s="18">
        <v>5.14</v>
      </c>
      <c r="I24" s="16">
        <f>'PLANILHA REFERENCIA DETRAN PR'!G25</f>
        <v>22.0611</v>
      </c>
      <c r="J24" s="16">
        <f>'PLANILHA REFERENCIA DETRAN PR'!H25</f>
        <v>0</v>
      </c>
      <c r="K24" s="16">
        <f>'PLANILHA REFERENCIA DETRAN PR'!I25</f>
        <v>22.06</v>
      </c>
      <c r="L24" s="16">
        <f t="shared" si="0"/>
        <v>113.394054</v>
      </c>
      <c r="M24" s="16">
        <f t="shared" si="1"/>
        <v>0</v>
      </c>
      <c r="N24" s="264">
        <f t="shared" si="2"/>
        <v>113.38839999999999</v>
      </c>
      <c r="O24" s="28"/>
    </row>
    <row r="25" spans="2:15" x14ac:dyDescent="0.25">
      <c r="B25" s="262">
        <v>2</v>
      </c>
      <c r="C25" s="5" t="s">
        <v>12</v>
      </c>
      <c r="D25" s="146"/>
      <c r="E25" s="4"/>
      <c r="F25" s="4"/>
      <c r="G25" s="4"/>
      <c r="H25" s="308"/>
      <c r="I25" s="17"/>
      <c r="J25" s="17"/>
      <c r="K25" s="24"/>
      <c r="L25" s="25">
        <f>SUM(L26:L27)</f>
        <v>15102.214764000002</v>
      </c>
      <c r="M25" s="25">
        <f>SUM(M26:M27)</f>
        <v>36718.818304</v>
      </c>
      <c r="N25" s="25">
        <f>SUM(N26:N27)</f>
        <v>51821.237300000001</v>
      </c>
      <c r="O25" s="28"/>
    </row>
    <row r="26" spans="2:15" s="15" customFormat="1" x14ac:dyDescent="0.25">
      <c r="B26" s="263" t="str">
        <f>'PLANILHA REFERENCIA DETRAN PR'!A30</f>
        <v>2.2</v>
      </c>
      <c r="C26" s="7" t="str">
        <f>'PLANILHA REFERENCIA DETRAN PR'!B30</f>
        <v>Faixa de sinalização horizontal c/tinta resina acrílica base solvente</v>
      </c>
      <c r="D26" s="8" t="str">
        <f>'PLANILHA REFERENCIA DETRAN PR'!C30</f>
        <v>DERPR</v>
      </c>
      <c r="E26" s="8">
        <f>'PLANILHA REFERENCIA DETRAN PR'!D30</f>
        <v>822000</v>
      </c>
      <c r="F26" s="9">
        <f>'PLANILHA REFERENCIA DETRAN PR'!E30</f>
        <v>44774</v>
      </c>
      <c r="G26" s="8" t="str">
        <f>'PLANILHA REFERENCIA DETRAN PR'!F30</f>
        <v>M2</v>
      </c>
      <c r="H26" s="18">
        <v>1493.45</v>
      </c>
      <c r="I26" s="16">
        <f>'PLANILHA REFERENCIA DETRAN PR'!G30</f>
        <v>10.050000000000001</v>
      </c>
      <c r="J26" s="16">
        <f>'PLANILHA REFERENCIA DETRAN PR'!H30</f>
        <v>24.46</v>
      </c>
      <c r="K26" s="16">
        <f>'PLANILHA REFERENCIA DETRAN PR'!I30</f>
        <v>34.51</v>
      </c>
      <c r="L26" s="16">
        <f t="shared" ref="L26" si="3">I26*H26</f>
        <v>15009.172500000002</v>
      </c>
      <c r="M26" s="16">
        <f t="shared" ref="M26" si="4">J26*H26</f>
        <v>36529.787000000004</v>
      </c>
      <c r="N26" s="264">
        <f t="shared" ref="N26" si="5">K26*H26</f>
        <v>51538.959499999997</v>
      </c>
    </row>
    <row r="27" spans="2:15" s="15" customFormat="1" x14ac:dyDescent="0.25">
      <c r="B27" s="263" t="str">
        <f>'PLANILHA REFERENCIA DETRAN PR'!A37</f>
        <v>2.9</v>
      </c>
      <c r="C27" s="7" t="str">
        <f>'PLANILHA REFERENCIA DETRAN PR'!B37</f>
        <v>Remoção de sinalização horizontal por fresagem</v>
      </c>
      <c r="D27" s="8" t="str">
        <f>'PLANILHA REFERENCIA DETRAN PR'!C37</f>
        <v>DNIT</v>
      </c>
      <c r="E27" s="8">
        <f>'PLANILHA REFERENCIA DETRAN PR'!D37</f>
        <v>5213830</v>
      </c>
      <c r="F27" s="9">
        <f>'PLANILHA REFERENCIA DETRAN PR'!E37</f>
        <v>44743</v>
      </c>
      <c r="G27" s="8" t="str">
        <f>'PLANILHA REFERENCIA DETRAN PR'!F37</f>
        <v>M2</v>
      </c>
      <c r="H27" s="18">
        <v>72.94</v>
      </c>
      <c r="I27" s="16">
        <f>'PLANILHA REFERENCIA DETRAN PR'!G37</f>
        <v>1.2756000000000001</v>
      </c>
      <c r="J27" s="16">
        <f>'PLANILHA REFERENCIA DETRAN PR'!H37</f>
        <v>2.5916000000000001</v>
      </c>
      <c r="K27" s="16">
        <f>'PLANILHA REFERENCIA DETRAN PR'!I37</f>
        <v>3.87</v>
      </c>
      <c r="L27" s="16">
        <f t="shared" ref="L27" si="6">I27*H27</f>
        <v>93.042264000000003</v>
      </c>
      <c r="M27" s="16">
        <f t="shared" ref="M27" si="7">J27*H27</f>
        <v>189.03130400000001</v>
      </c>
      <c r="N27" s="264">
        <f t="shared" ref="N27" si="8">K27*H27</f>
        <v>282.27780000000001</v>
      </c>
    </row>
    <row r="28" spans="2:15" s="15" customFormat="1" x14ac:dyDescent="0.25">
      <c r="B28" s="265"/>
      <c r="C28" s="10"/>
      <c r="D28" s="11"/>
      <c r="E28" s="14"/>
      <c r="F28" s="13"/>
      <c r="G28" s="14"/>
      <c r="H28" s="19"/>
      <c r="I28" s="19"/>
      <c r="J28" s="19"/>
      <c r="K28" s="26"/>
      <c r="L28" s="26"/>
      <c r="M28" s="26"/>
      <c r="N28" s="266"/>
    </row>
    <row r="29" spans="2:15" s="15" customFormat="1" x14ac:dyDescent="0.25">
      <c r="B29" s="265"/>
      <c r="C29" s="10"/>
      <c r="D29" s="11"/>
      <c r="E29" s="14"/>
      <c r="F29" s="13"/>
      <c r="G29" s="14"/>
      <c r="H29" s="19"/>
      <c r="I29" s="19"/>
      <c r="J29" s="19"/>
      <c r="K29" s="26"/>
      <c r="L29" s="26"/>
      <c r="M29" s="26"/>
      <c r="N29" s="266"/>
    </row>
    <row r="30" spans="2:15" s="15" customFormat="1" x14ac:dyDescent="0.25">
      <c r="B30" s="265"/>
      <c r="C30" s="10"/>
      <c r="D30" s="11"/>
      <c r="E30" s="14"/>
      <c r="F30" s="13"/>
      <c r="G30" s="14"/>
      <c r="H30" s="426"/>
      <c r="I30" s="426"/>
      <c r="J30" s="426"/>
      <c r="K30" s="426"/>
      <c r="L30" s="427" t="s">
        <v>148</v>
      </c>
      <c r="M30" s="427"/>
      <c r="N30" s="267">
        <f>N14+N25</f>
        <v>183410.32689999999</v>
      </c>
    </row>
    <row r="31" spans="2:15" s="15" customFormat="1" x14ac:dyDescent="0.25">
      <c r="B31" s="265"/>
      <c r="C31" s="10"/>
      <c r="D31" s="11"/>
      <c r="E31" s="14"/>
      <c r="F31" s="13"/>
      <c r="G31" s="14"/>
      <c r="H31" s="416"/>
      <c r="I31" s="416"/>
      <c r="J31" s="416"/>
      <c r="K31" s="416"/>
      <c r="L31" s="428" t="s">
        <v>28</v>
      </c>
      <c r="M31" s="428"/>
      <c r="N31" s="267">
        <f>N30*0.25</f>
        <v>45852.581724999996</v>
      </c>
    </row>
    <row r="32" spans="2:15" x14ac:dyDescent="0.25">
      <c r="B32" s="268"/>
      <c r="C32" s="10"/>
      <c r="D32" s="11"/>
      <c r="E32" s="12"/>
      <c r="F32" s="13"/>
      <c r="G32" s="14"/>
      <c r="H32" s="416"/>
      <c r="I32" s="416"/>
      <c r="J32" s="416"/>
      <c r="K32" s="416"/>
      <c r="L32" s="415" t="s">
        <v>121</v>
      </c>
      <c r="M32" s="415"/>
      <c r="N32" s="269">
        <f>N30+N31</f>
        <v>229262.90862499998</v>
      </c>
      <c r="O32" s="15"/>
    </row>
    <row r="33" spans="1:14" x14ac:dyDescent="0.25">
      <c r="B33" s="268"/>
      <c r="C33" s="10"/>
      <c r="D33" s="11"/>
      <c r="E33" s="12"/>
      <c r="F33" s="13"/>
      <c r="G33" s="14"/>
      <c r="H33" s="259"/>
      <c r="I33" s="259"/>
      <c r="J33" s="259"/>
      <c r="K33" s="259"/>
      <c r="L33" s="259"/>
      <c r="M33" s="259"/>
      <c r="N33" s="234"/>
    </row>
    <row r="34" spans="1:14" ht="15.75" thickBot="1" x14ac:dyDescent="0.3">
      <c r="B34" s="270"/>
      <c r="C34" s="271"/>
      <c r="D34" s="271"/>
      <c r="E34" s="271"/>
      <c r="F34" s="271"/>
      <c r="G34" s="271"/>
      <c r="H34" s="272"/>
      <c r="I34" s="272"/>
      <c r="J34" s="272"/>
      <c r="K34" s="272"/>
      <c r="L34" s="272"/>
      <c r="M34" s="272"/>
      <c r="N34" s="273"/>
    </row>
    <row r="35" spans="1:14" x14ac:dyDescent="0.25">
      <c r="N35" t="s">
        <v>96</v>
      </c>
    </row>
    <row r="36" spans="1:14" ht="15" customHeight="1" x14ac:dyDescent="0.25">
      <c r="A36" s="23"/>
      <c r="B36"/>
      <c r="G36" s="20"/>
      <c r="M36"/>
      <c r="N36" s="23"/>
    </row>
    <row r="37" spans="1:14" ht="18.75" customHeight="1" x14ac:dyDescent="0.25">
      <c r="A37" s="23"/>
      <c r="B37"/>
      <c r="G37" s="20"/>
      <c r="M37"/>
      <c r="N37" s="23"/>
    </row>
    <row r="38" spans="1:14" x14ac:dyDescent="0.25">
      <c r="A38" s="23"/>
      <c r="B38"/>
      <c r="G38" s="20"/>
      <c r="M38"/>
      <c r="N38" s="23"/>
    </row>
    <row r="39" spans="1:14" x14ac:dyDescent="0.25">
      <c r="A39" s="23"/>
      <c r="B39"/>
      <c r="G39" s="20"/>
      <c r="M39"/>
      <c r="N39" s="2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58" spans="14:14" x14ac:dyDescent="0.25">
      <c r="N58" s="3"/>
    </row>
    <row r="75" spans="3:14" ht="16.5" x14ac:dyDescent="0.25">
      <c r="C75" s="2"/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</sheetData>
  <mergeCells count="22">
    <mergeCell ref="C7:M7"/>
    <mergeCell ref="C8:M8"/>
    <mergeCell ref="C5:M5"/>
    <mergeCell ref="H31:K31"/>
    <mergeCell ref="O12:O13"/>
    <mergeCell ref="I12:I13"/>
    <mergeCell ref="J12:J13"/>
    <mergeCell ref="L12:L13"/>
    <mergeCell ref="M12:M13"/>
    <mergeCell ref="H30:K30"/>
    <mergeCell ref="L30:M30"/>
    <mergeCell ref="L31:M31"/>
    <mergeCell ref="L32:M32"/>
    <mergeCell ref="H32:K32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4"/>
  <sheetViews>
    <sheetView view="pageBreakPreview" zoomScale="115" zoomScaleNormal="100" zoomScaleSheetLayoutView="115" workbookViewId="0">
      <selection activeCell="K20" sqref="K20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6" t="s">
        <v>234</v>
      </c>
      <c r="F9" s="137"/>
      <c r="G9" s="137"/>
      <c r="H9" s="137"/>
      <c r="I9" s="137"/>
      <c r="J9" s="145" t="s">
        <v>136</v>
      </c>
      <c r="K9" s="305" t="s">
        <v>237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7" t="s">
        <v>235</v>
      </c>
      <c r="H10" s="137"/>
      <c r="I10" s="137"/>
      <c r="J10" s="145" t="s">
        <v>135</v>
      </c>
      <c r="K10" s="306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143</v>
      </c>
      <c r="C13" s="302">
        <f>VLOOKUP(B13,'PLANILHA REFERENCIA DETRAN PR'!$A$6:$I$42,4,FALSE)</f>
        <v>822000</v>
      </c>
      <c r="D13" s="303" t="str">
        <f>VLOOKUP(B13,'PLANILHA REFERENCIA DETRAN PR'!$A$6:$I$42,2,FALSE)</f>
        <v>Faixa de sinalização horizontal c/tinta resina acrílica base solvente</v>
      </c>
      <c r="E13" s="302" t="str">
        <f>VLOOKUP(B13,'PLANILHA REFERENCIA DETRAN PR'!$A$6:$I$42,6,FALSE)</f>
        <v>M2</v>
      </c>
      <c r="F13" s="302">
        <f>VLOOKUP(B13,PLANILHA_SINTÉTICA!$B$14:$N$27,7,FALSE)</f>
        <v>1493.45</v>
      </c>
      <c r="G13" s="302">
        <f>VLOOKUP(B13,'PLANILHA REFERENCIA DETRAN PR'!$A$6:$I$42,9,FALSE)</f>
        <v>34.51</v>
      </c>
      <c r="H13" s="150">
        <f t="shared" ref="H13:H24" si="0">G13*F13</f>
        <v>51538.959499999997</v>
      </c>
      <c r="I13" s="150">
        <f>H13</f>
        <v>51538.959499999997</v>
      </c>
      <c r="J13" s="151">
        <f>H13/I$24</f>
        <v>0.28100358562743505</v>
      </c>
      <c r="K13" s="151">
        <f>J13</f>
        <v>0.28100358562743505</v>
      </c>
      <c r="L13" s="286" t="str">
        <f>IFERROR(IF((K13-J13)&gt;0.8,"C",IF((K13-J13)&lt;0.5,"A","B")),"")</f>
        <v>A</v>
      </c>
    </row>
    <row r="14" spans="2:20" ht="30" x14ac:dyDescent="0.25">
      <c r="B14" s="301" t="s">
        <v>137</v>
      </c>
      <c r="C14" s="302">
        <f>VLOOKUP(B14,'PLANILHA REFERENCIA DETRAN PR'!$A$6:$I$42,4,FALSE)</f>
        <v>820000</v>
      </c>
      <c r="D14" s="303" t="str">
        <f>VLOOKUP(B14,'PLANILHA REFERENCIA DETRAN PR'!$A$6:$I$42,2,FALSE)</f>
        <v>Placa sinalização em chapa de aço nº18 galvanizada c/ película refletiva Tipo I A (prismática)</v>
      </c>
      <c r="E14" s="302" t="str">
        <f>VLOOKUP(B14,'PLANILHA REFERENCIA DETRAN PR'!$A$6:$I$42,6,FALSE)</f>
        <v>M2</v>
      </c>
      <c r="F14" s="302">
        <f>VLOOKUP(B14,PLANILHA_SINTÉTICA!$B$14:$N$27,7,FALSE)</f>
        <v>51.86</v>
      </c>
      <c r="G14" s="302">
        <f>VLOOKUP(B14,'PLANILHA REFERENCIA DETRAN PR'!$A$6:$I$42,9,FALSE)</f>
        <v>667.42</v>
      </c>
      <c r="H14" s="150">
        <f t="shared" si="0"/>
        <v>34612.4012</v>
      </c>
      <c r="I14" s="150">
        <f>I13+H14</f>
        <v>86151.36069999999</v>
      </c>
      <c r="J14" s="151">
        <f t="shared" ref="J14:J24" si="1">H14/I$24</f>
        <v>0.18871566168066189</v>
      </c>
      <c r="K14" s="151">
        <f t="shared" ref="K14:K24" si="2">K13+J14</f>
        <v>0.46971924730809694</v>
      </c>
      <c r="L14" s="286" t="str">
        <f t="shared" ref="L14:L24" si="3">IFERROR(IF((K14-J14)&gt;0.8,"C",IF((K14-J14)&lt;0.5,"A","B")),"")</f>
        <v>A</v>
      </c>
    </row>
    <row r="15" spans="2:20" ht="75" x14ac:dyDescent="0.25">
      <c r="B15" s="301" t="s">
        <v>141</v>
      </c>
      <c r="C15" s="302" t="str">
        <f>VLOOKUP(B15,'PLANILHA REFERENCIA DETRAN PR'!$A$6:$I$42,4,FALSE)</f>
        <v>ST 64.05.0600</v>
      </c>
      <c r="D15" s="303" t="str">
        <f>VLOOKUP(B15,'PLANILHA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5" s="302" t="str">
        <f>VLOOKUP(B15,'PLANILHA REFERENCIA DETRAN PR'!$A$6:$I$42,6,FALSE)</f>
        <v>ud</v>
      </c>
      <c r="F15" s="302">
        <f>VLOOKUP(B15,PLANILHA_SINTÉTICA!$B$14:$N$27,7,FALSE)</f>
        <v>11</v>
      </c>
      <c r="G15" s="302">
        <f>VLOOKUP(B15,'PLANILHA REFERENCIA DETRAN PR'!$A$6:$I$42,9,FALSE)</f>
        <v>3110.35</v>
      </c>
      <c r="H15" s="150">
        <f t="shared" si="0"/>
        <v>34213.85</v>
      </c>
      <c r="I15" s="150">
        <f t="shared" ref="I15:I24" si="4">I14+H15</f>
        <v>120365.2107</v>
      </c>
      <c r="J15" s="151">
        <f t="shared" si="1"/>
        <v>0.18654265862932717</v>
      </c>
      <c r="K15" s="151">
        <f t="shared" si="2"/>
        <v>0.65626190593742417</v>
      </c>
      <c r="L15" s="286" t="str">
        <f t="shared" si="3"/>
        <v>A</v>
      </c>
    </row>
    <row r="16" spans="2:20" x14ac:dyDescent="0.25">
      <c r="B16" s="301" t="s">
        <v>138</v>
      </c>
      <c r="C16" s="302">
        <f>VLOOKUP(B16,'PLANILHA REFERENCIA DETRAN PR'!$A$6:$I$42,4,FALSE)</f>
        <v>821300</v>
      </c>
      <c r="D16" s="303" t="str">
        <f>VLOOKUP(B16,'PLANILHA REFERENCIA DETRAN PR'!$A$6:$I$42,2,FALSE)</f>
        <v>Suporte metál.galv.fogo d=2,5" c/tampa e aletas antigiro h=3,00m</v>
      </c>
      <c r="E16" s="302" t="str">
        <f>VLOOKUP(B16,'PLANILHA REFERENCIA DETRAN PR'!$A$6:$I$42,6,FALSE)</f>
        <v>ud</v>
      </c>
      <c r="F16" s="302">
        <f>VLOOKUP(B16,PLANILHA_SINTÉTICA!$B$14:$N$27,7,FALSE)</f>
        <v>60</v>
      </c>
      <c r="G16" s="302">
        <f>VLOOKUP(B16,'PLANILHA REFERENCIA DETRAN PR'!$A$6:$I$42,9,FALSE)</f>
        <v>412.65</v>
      </c>
      <c r="H16" s="150">
        <f t="shared" si="0"/>
        <v>24759</v>
      </c>
      <c r="I16" s="150">
        <f t="shared" si="4"/>
        <v>145124.2107</v>
      </c>
      <c r="J16" s="151">
        <f t="shared" si="1"/>
        <v>0.13499239883858472</v>
      </c>
      <c r="K16" s="151">
        <f t="shared" si="2"/>
        <v>0.79125430477600889</v>
      </c>
      <c r="L16" s="286" t="str">
        <f t="shared" si="3"/>
        <v>B</v>
      </c>
    </row>
    <row r="17" spans="2:12" ht="105" x14ac:dyDescent="0.25">
      <c r="B17" s="301" t="s">
        <v>180</v>
      </c>
      <c r="C17" s="302" t="str">
        <f>VLOOKUP(B17,'PLANILHA REFERENCIA DETRAN PR'!$A$6:$I$42,4,FALSE)</f>
        <v>ST 64.05.0650</v>
      </c>
      <c r="D17" s="303" t="str">
        <f>VLOOKUP(B17,'PLANILHA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7" s="302" t="str">
        <f>VLOOKUP(B17,'PLANILHA REFERENCIA DETRAN PR'!$A$6:$I$42,6,FALSE)</f>
        <v>ud</v>
      </c>
      <c r="F17" s="302">
        <f>VLOOKUP(B17,PLANILHA_SINTÉTICA!$B$14:$N$27,7,FALSE)</f>
        <v>11</v>
      </c>
      <c r="G17" s="302">
        <f>VLOOKUP(B17,'PLANILHA REFERENCIA DETRAN PR'!$A$6:$I$42,9,FALSE)</f>
        <v>1529.86</v>
      </c>
      <c r="H17" s="150">
        <f t="shared" si="0"/>
        <v>16828.46</v>
      </c>
      <c r="I17" s="150">
        <f t="shared" si="4"/>
        <v>161952.67069999999</v>
      </c>
      <c r="J17" s="151">
        <f t="shared" si="1"/>
        <v>9.175306693158726E-2</v>
      </c>
      <c r="K17" s="151">
        <f t="shared" si="2"/>
        <v>0.88300737170759613</v>
      </c>
      <c r="L17" s="286" t="str">
        <f t="shared" si="3"/>
        <v>B</v>
      </c>
    </row>
    <row r="18" spans="2:12" x14ac:dyDescent="0.25">
      <c r="B18" s="301" t="s">
        <v>139</v>
      </c>
      <c r="C18" s="302">
        <f>VLOOKUP(B18,'PLANILHA REFERENCIA DETRAN PR'!$A$6:$I$42,4,FALSE)</f>
        <v>821350</v>
      </c>
      <c r="D18" s="303" t="str">
        <f>VLOOKUP(B18,'PLANILHA REFERENCIA DETRAN PR'!$A$6:$I$42,2,FALSE)</f>
        <v>Suporte metál.galv.fogo d=2,5" c/tampa e aletas antigiro h=3,50m</v>
      </c>
      <c r="E18" s="302" t="str">
        <f>VLOOKUP(B18,'PLANILHA REFERENCIA DETRAN PR'!$A$6:$I$42,6,FALSE)</f>
        <v>ud</v>
      </c>
      <c r="F18" s="302">
        <f>VLOOKUP(B18,PLANILHA_SINTÉTICA!$B$14:$N$27,7,FALSE)</f>
        <v>26</v>
      </c>
      <c r="G18" s="302">
        <f>VLOOKUP(B18,'PLANILHA REFERENCIA DETRAN PR'!$A$6:$I$42,9,FALSE)</f>
        <v>468.65</v>
      </c>
      <c r="H18" s="150">
        <f t="shared" si="0"/>
        <v>12184.9</v>
      </c>
      <c r="I18" s="150">
        <f t="shared" si="4"/>
        <v>174137.57069999998</v>
      </c>
      <c r="J18" s="151">
        <f t="shared" si="1"/>
        <v>6.643519046036879E-2</v>
      </c>
      <c r="K18" s="151">
        <f t="shared" si="2"/>
        <v>0.94944256216796497</v>
      </c>
      <c r="L18" s="286" t="str">
        <f t="shared" si="3"/>
        <v>C</v>
      </c>
    </row>
    <row r="19" spans="2:12" ht="45" x14ac:dyDescent="0.25">
      <c r="B19" s="301" t="s">
        <v>193</v>
      </c>
      <c r="C19" s="302" t="str">
        <f>VLOOKUP(B19,'PLANILHA REFERENCIA DETRAN PR'!$A$6:$I$42,4,FALSE)</f>
        <v>ST 64.15.0340</v>
      </c>
      <c r="D19" s="303" t="str">
        <f>VLOOKUP(B19,'PLANILHA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9" s="302" t="str">
        <f>VLOOKUP(B19,'PLANILHA REFERENCIA DETRAN PR'!$A$6:$I$42,6,FALSE)</f>
        <v>ud</v>
      </c>
      <c r="F19" s="302">
        <f>VLOOKUP(B19,PLANILHA_SINTÉTICA!$B$14:$N$27,7,FALSE)</f>
        <v>11</v>
      </c>
      <c r="G19" s="302">
        <f>VLOOKUP(B19,'PLANILHA REFERENCIA DETRAN PR'!$A$6:$I$42,9,FALSE)</f>
        <v>433.54</v>
      </c>
      <c r="H19" s="150">
        <f t="shared" si="0"/>
        <v>4768.9400000000005</v>
      </c>
      <c r="I19" s="150">
        <f t="shared" si="4"/>
        <v>178906.51069999998</v>
      </c>
      <c r="J19" s="151">
        <f t="shared" si="1"/>
        <v>2.6001480290693494E-2</v>
      </c>
      <c r="K19" s="151">
        <f t="shared" si="2"/>
        <v>0.97544404245865846</v>
      </c>
      <c r="L19" s="286" t="str">
        <f t="shared" si="3"/>
        <v>C</v>
      </c>
    </row>
    <row r="20" spans="2:12" ht="75" x14ac:dyDescent="0.25">
      <c r="B20" s="301" t="s">
        <v>174</v>
      </c>
      <c r="C20" s="302" t="str">
        <f>VLOOKUP(B20,'PLANILHA REFERENCIA DETRAN PR'!$A$6:$I$42,4,FALSE)</f>
        <v>ST 64.15.0170</v>
      </c>
      <c r="D20" s="303" t="str">
        <f>VLOOKUP(B20,'PLANILHA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20" s="302" t="str">
        <f>VLOOKUP(B20,'PLANILHA REFERENCIA DETRAN PR'!$A$6:$I$42,6,FALSE)</f>
        <v>ud</v>
      </c>
      <c r="F20" s="302">
        <f>VLOOKUP(B20,PLANILHA_SINTÉTICA!$B$14:$N$27,7,FALSE)</f>
        <v>11</v>
      </c>
      <c r="G20" s="302">
        <f>VLOOKUP(B20,'PLANILHA REFERENCIA DETRAN PR'!$A$6:$I$42,9,FALSE)</f>
        <v>258.08</v>
      </c>
      <c r="H20" s="150">
        <f t="shared" si="0"/>
        <v>2838.8799999999997</v>
      </c>
      <c r="I20" s="150">
        <f t="shared" si="4"/>
        <v>181745.39069999999</v>
      </c>
      <c r="J20" s="151">
        <f t="shared" si="1"/>
        <v>1.5478299657291543E-2</v>
      </c>
      <c r="K20" s="151">
        <f t="shared" si="2"/>
        <v>0.99092234211594998</v>
      </c>
      <c r="L20" s="286" t="str">
        <f t="shared" si="3"/>
        <v>C</v>
      </c>
    </row>
    <row r="21" spans="2:12" ht="45" x14ac:dyDescent="0.25">
      <c r="B21" s="301" t="s">
        <v>187</v>
      </c>
      <c r="C21" s="302" t="str">
        <f>VLOOKUP(B21,'PLANILHA REFERENCIA DETRAN PR'!$A$6:$I$42,4,FALSE)</f>
        <v>ST 64.15.0180</v>
      </c>
      <c r="D21" s="303" t="str">
        <f>VLOOKUP(B21,'PLANILHA REFERENCIA DETRAN PR'!$A$6:$I$42,2,FALSE)</f>
        <v>Montagem de braço projetado de aço em coluna de aço cônica continua tipo I assentada, exclusive o
fornecimento do braço (desonerado)</v>
      </c>
      <c r="E21" s="302" t="str">
        <f>VLOOKUP(B21,'PLANILHA REFERENCIA DETRAN PR'!$A$6:$I$42,6,FALSE)</f>
        <v>ud</v>
      </c>
      <c r="F21" s="302">
        <f>VLOOKUP(B21,PLANILHA_SINTÉTICA!$B$14:$N$27,7,FALSE)</f>
        <v>11</v>
      </c>
      <c r="G21" s="302">
        <f>VLOOKUP(B21,'PLANILHA REFERENCIA DETRAN PR'!$A$6:$I$42,9,FALSE)</f>
        <v>67.650000000000006</v>
      </c>
      <c r="H21" s="150">
        <f t="shared" si="0"/>
        <v>744.15000000000009</v>
      </c>
      <c r="I21" s="150">
        <f t="shared" si="4"/>
        <v>182489.54069999998</v>
      </c>
      <c r="J21" s="151">
        <f t="shared" si="1"/>
        <v>4.0572960780214393E-3</v>
      </c>
      <c r="K21" s="151">
        <f t="shared" si="2"/>
        <v>0.99497963819397139</v>
      </c>
      <c r="L21" s="286" t="str">
        <f t="shared" si="3"/>
        <v>C</v>
      </c>
    </row>
    <row r="22" spans="2:12" x14ac:dyDescent="0.25">
      <c r="B22" s="301" t="s">
        <v>199</v>
      </c>
      <c r="C22" s="302" t="str">
        <f>VLOOKUP(B22,'PLANILHA REFERENCIA DETRAN PR'!$A$6:$I$42,4,FALSE)</f>
        <v>ST 64.15.0200</v>
      </c>
      <c r="D22" s="303" t="str">
        <f>VLOOKUP(B22,'PLANILHA REFERENCIA DETRAN PR'!$A$6:$I$42,2,FALSE)</f>
        <v>Retirada de poste simples de aço, diâmetro de 2" (desonerado)</v>
      </c>
      <c r="E22" s="302" t="str">
        <f>VLOOKUP(B22,'PLANILHA REFERENCIA DETRAN PR'!$A$6:$I$42,6,FALSE)</f>
        <v>ud</v>
      </c>
      <c r="F22" s="302">
        <f>VLOOKUP(B22,PLANILHA_SINTÉTICA!$B$14:$N$27,7,FALSE)</f>
        <v>16</v>
      </c>
      <c r="G22" s="302">
        <f>VLOOKUP(B22,'PLANILHA REFERENCIA DETRAN PR'!$A$6:$I$42,9,FALSE)</f>
        <v>32.82</v>
      </c>
      <c r="H22" s="150">
        <f t="shared" si="0"/>
        <v>525.12</v>
      </c>
      <c r="I22" s="150">
        <f t="shared" si="4"/>
        <v>183014.66069999998</v>
      </c>
      <c r="J22" s="151">
        <f t="shared" si="1"/>
        <v>2.8630885123840867E-3</v>
      </c>
      <c r="K22" s="151">
        <f t="shared" si="2"/>
        <v>0.99784272670635543</v>
      </c>
      <c r="L22" s="286" t="str">
        <f t="shared" si="3"/>
        <v>C</v>
      </c>
    </row>
    <row r="23" spans="2:12" x14ac:dyDescent="0.25">
      <c r="B23" s="301" t="s">
        <v>212</v>
      </c>
      <c r="C23" s="302">
        <f>VLOOKUP(B23,'PLANILHA REFERENCIA DETRAN PR'!$A$6:$I$42,4,FALSE)</f>
        <v>5213830</v>
      </c>
      <c r="D23" s="303" t="str">
        <f>VLOOKUP(B23,'PLANILHA REFERENCIA DETRAN PR'!$A$6:$I$42,2,FALSE)</f>
        <v>Remoção de sinalização horizontal por fresagem</v>
      </c>
      <c r="E23" s="302" t="str">
        <f>VLOOKUP(B23,'PLANILHA REFERENCIA DETRAN PR'!$A$6:$I$42,6,FALSE)</f>
        <v>M2</v>
      </c>
      <c r="F23" s="302">
        <f>VLOOKUP(B23,PLANILHA_SINTÉTICA!$B$14:$N$27,7,FALSE)</f>
        <v>72.94</v>
      </c>
      <c r="G23" s="302">
        <f>VLOOKUP(B23,'PLANILHA REFERENCIA DETRAN PR'!$A$6:$I$42,9,FALSE)</f>
        <v>3.87</v>
      </c>
      <c r="H23" s="150">
        <f t="shared" si="0"/>
        <v>282.27780000000001</v>
      </c>
      <c r="I23" s="150">
        <f t="shared" si="4"/>
        <v>183296.93849999999</v>
      </c>
      <c r="J23" s="151">
        <f t="shared" si="1"/>
        <v>1.5390507436034674E-3</v>
      </c>
      <c r="K23" s="151">
        <f t="shared" si="2"/>
        <v>0.99938177744995893</v>
      </c>
      <c r="L23" s="286" t="str">
        <f t="shared" si="3"/>
        <v>C</v>
      </c>
    </row>
    <row r="24" spans="2:12" x14ac:dyDescent="0.25">
      <c r="B24" s="301" t="s">
        <v>201</v>
      </c>
      <c r="C24" s="302">
        <f>VLOOKUP(B24,'PLANILHA REFERENCIA DETRAN PR'!$A$6:$I$42,4,FALSE)</f>
        <v>5213364</v>
      </c>
      <c r="D24" s="303" t="str">
        <f>VLOOKUP(B24,'PLANILHA REFERENCIA DETRAN PR'!$A$6:$I$42,2,FALSE)</f>
        <v>Remoção de placa de sinalização</v>
      </c>
      <c r="E24" s="302" t="str">
        <f>VLOOKUP(B24,'PLANILHA REFERENCIA DETRAN PR'!$A$6:$I$42,6,FALSE)</f>
        <v>M2</v>
      </c>
      <c r="F24" s="302">
        <f>VLOOKUP(B24,PLANILHA_SINTÉTICA!$B$14:$N$27,7,FALSE)</f>
        <v>5.14</v>
      </c>
      <c r="G24" s="302">
        <f>VLOOKUP(B24,'PLANILHA REFERENCIA DETRAN PR'!$A$6:$I$42,9,FALSE)</f>
        <v>22.06</v>
      </c>
      <c r="H24" s="150">
        <f t="shared" si="0"/>
        <v>113.38839999999999</v>
      </c>
      <c r="I24" s="150">
        <f t="shared" si="4"/>
        <v>183410.32689999999</v>
      </c>
      <c r="J24" s="151">
        <f t="shared" si="1"/>
        <v>6.1822255004115583E-4</v>
      </c>
      <c r="K24" s="151">
        <f t="shared" si="2"/>
        <v>1</v>
      </c>
      <c r="L24" s="286" t="str">
        <f t="shared" si="3"/>
        <v>C</v>
      </c>
    </row>
  </sheetData>
  <sortState ref="B13:H24">
    <sortCondition descending="1" ref="H13:H24"/>
  </sortState>
  <mergeCells count="4">
    <mergeCell ref="B6:L6"/>
    <mergeCell ref="B7:L7"/>
    <mergeCell ref="B8:L8"/>
    <mergeCell ref="O4:T9"/>
  </mergeCells>
  <conditionalFormatting sqref="L13:L24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4">
    <cfRule type="duplicateValues" dxfId="1" priority="98"/>
  </conditionalFormatting>
  <conditionalFormatting sqref="D13:D24">
    <cfRule type="duplicateValues" dxfId="0" priority="99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237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236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237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236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2023-03-27T18:08:48Z</cp:lastPrinted>
  <dcterms:created xsi:type="dcterms:W3CDTF">2018-05-22T13:45:39Z</dcterms:created>
  <dcterms:modified xsi:type="dcterms:W3CDTF">2023-03-27T18:09:35Z</dcterms:modified>
</cp:coreProperties>
</file>