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Floresta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PLANILHA_SINTÉTICA!$B$12:$N$22</definedName>
    <definedName name="_xlnm.Print_Area" localSheetId="2">BDI!$B$2:$J$45</definedName>
    <definedName name="_xlnm.Print_Area" localSheetId="5">'CURVA ABC'!$B$2:$L$22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PLANILHA_SINTÉTICA!$B$2:$N$32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0" l="1"/>
  <c r="D18" i="10"/>
  <c r="E18" i="10"/>
  <c r="G18" i="10"/>
  <c r="C19" i="10"/>
  <c r="D19" i="10"/>
  <c r="E19" i="10"/>
  <c r="G19" i="10"/>
  <c r="C20" i="10"/>
  <c r="D20" i="10"/>
  <c r="E20" i="10"/>
  <c r="G20" i="10"/>
  <c r="C13" i="10"/>
  <c r="D13" i="10"/>
  <c r="E13" i="10"/>
  <c r="G13" i="10"/>
  <c r="C16" i="10"/>
  <c r="D16" i="10"/>
  <c r="E16" i="10"/>
  <c r="G16" i="10"/>
  <c r="C17" i="10"/>
  <c r="D17" i="10"/>
  <c r="E17" i="10"/>
  <c r="G17" i="10"/>
  <c r="C22" i="10"/>
  <c r="D22" i="10"/>
  <c r="E22" i="10"/>
  <c r="G22" i="10"/>
  <c r="C21" i="10"/>
  <c r="D21" i="10"/>
  <c r="E21" i="10"/>
  <c r="G21" i="10"/>
  <c r="B24" i="1"/>
  <c r="C24" i="1"/>
  <c r="D24" i="1"/>
  <c r="E24" i="1"/>
  <c r="F24" i="1"/>
  <c r="G24" i="1"/>
  <c r="I24" i="1"/>
  <c r="L24" i="1" s="1"/>
  <c r="J24" i="1"/>
  <c r="M24" i="1" s="1"/>
  <c r="K24" i="1"/>
  <c r="N24" i="1" s="1"/>
  <c r="B25" i="1"/>
  <c r="C25" i="1"/>
  <c r="D25" i="1"/>
  <c r="E25" i="1"/>
  <c r="F25" i="1"/>
  <c r="G25" i="1"/>
  <c r="I25" i="1"/>
  <c r="L25" i="1" s="1"/>
  <c r="J25" i="1"/>
  <c r="M25" i="1" s="1"/>
  <c r="K25" i="1"/>
  <c r="N25" i="1" s="1"/>
  <c r="B23" i="1"/>
  <c r="C23" i="1"/>
  <c r="D23" i="1"/>
  <c r="E23" i="1"/>
  <c r="F23" i="1"/>
  <c r="G23" i="1"/>
  <c r="I23" i="1"/>
  <c r="L23" i="1" s="1"/>
  <c r="J23" i="1"/>
  <c r="M23" i="1" s="1"/>
  <c r="K23" i="1"/>
  <c r="N23" i="1" s="1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7" i="1"/>
  <c r="C17" i="1"/>
  <c r="D17" i="1"/>
  <c r="E17" i="1"/>
  <c r="F17" i="1"/>
  <c r="G17" i="1"/>
  <c r="I17" i="1"/>
  <c r="L17" i="1" s="1"/>
  <c r="J17" i="1"/>
  <c r="M17" i="1" s="1"/>
  <c r="K17" i="1"/>
  <c r="N17" i="1" s="1"/>
  <c r="B18" i="1"/>
  <c r="C18" i="1"/>
  <c r="D18" i="1"/>
  <c r="E18" i="1"/>
  <c r="F18" i="1"/>
  <c r="G18" i="1"/>
  <c r="I18" i="1"/>
  <c r="L18" i="1" s="1"/>
  <c r="J18" i="1"/>
  <c r="M18" i="1" s="1"/>
  <c r="K18" i="1"/>
  <c r="N18" i="1" s="1"/>
  <c r="B19" i="1"/>
  <c r="C19" i="1"/>
  <c r="D19" i="1"/>
  <c r="E19" i="1"/>
  <c r="F19" i="1"/>
  <c r="G19" i="1"/>
  <c r="I19" i="1"/>
  <c r="L19" i="1" s="1"/>
  <c r="J19" i="1"/>
  <c r="M19" i="1" s="1"/>
  <c r="K19" i="1"/>
  <c r="N19" i="1" s="1"/>
  <c r="B20" i="1"/>
  <c r="C20" i="1"/>
  <c r="D20" i="1"/>
  <c r="E20" i="1"/>
  <c r="F20" i="1"/>
  <c r="G20" i="1"/>
  <c r="I20" i="1"/>
  <c r="L20" i="1" s="1"/>
  <c r="J20" i="1"/>
  <c r="M20" i="1" s="1"/>
  <c r="K20" i="1"/>
  <c r="N20" i="1" s="1"/>
  <c r="B22" i="1" l="1"/>
  <c r="K22" i="1" l="1"/>
  <c r="N22" i="1" s="1"/>
  <c r="N21" i="1" s="1"/>
  <c r="J22" i="1"/>
  <c r="M22" i="1" s="1"/>
  <c r="M21" i="1" s="1"/>
  <c r="I22" i="1"/>
  <c r="L22" i="1" s="1"/>
  <c r="L21" i="1" s="1"/>
  <c r="K15" i="1"/>
  <c r="J15" i="1"/>
  <c r="I15" i="1"/>
  <c r="G22" i="1"/>
  <c r="G15" i="1"/>
  <c r="F22" i="1"/>
  <c r="F15" i="1"/>
  <c r="E22" i="1"/>
  <c r="E15" i="1"/>
  <c r="D22" i="1"/>
  <c r="D15" i="1"/>
  <c r="C22" i="1"/>
  <c r="C15" i="1"/>
  <c r="B15" i="1"/>
  <c r="F15" i="10" l="1"/>
  <c r="F13" i="10"/>
  <c r="H13" i="10" s="1"/>
  <c r="F14" i="10"/>
  <c r="F16" i="10"/>
  <c r="H16" i="10" s="1"/>
  <c r="F17" i="10"/>
  <c r="H17" i="10" s="1"/>
  <c r="F22" i="10"/>
  <c r="H22" i="10" s="1"/>
  <c r="F20" i="10"/>
  <c r="H20" i="10" s="1"/>
  <c r="F21" i="10"/>
  <c r="H21" i="10" s="1"/>
  <c r="F19" i="10"/>
  <c r="H19" i="10" s="1"/>
  <c r="F18" i="10"/>
  <c r="H18" i="10" s="1"/>
  <c r="G14" i="10"/>
  <c r="G15" i="10"/>
  <c r="E14" i="10"/>
  <c r="E15" i="10"/>
  <c r="C14" i="10"/>
  <c r="D14" i="10"/>
  <c r="D15" i="10"/>
  <c r="C15" i="10"/>
  <c r="N15" i="1"/>
  <c r="N14" i="1" s="1"/>
  <c r="M15" i="1"/>
  <c r="M14" i="1" s="1"/>
  <c r="L15" i="1"/>
  <c r="L14" i="1" s="1"/>
  <c r="H14" i="10" l="1"/>
  <c r="H15" i="10"/>
  <c r="N28" i="1" l="1"/>
  <c r="N29" i="1" s="1"/>
  <c r="D26" i="5" s="1"/>
  <c r="E28" i="5" l="1"/>
  <c r="E22" i="8"/>
  <c r="E26" i="7"/>
  <c r="D11" i="6"/>
  <c r="F16" i="8" l="1"/>
  <c r="F17" i="8"/>
  <c r="G16" i="8"/>
  <c r="G17" i="8"/>
  <c r="G19" i="8" l="1"/>
  <c r="F19" i="8"/>
  <c r="H17" i="8" l="1"/>
  <c r="J28" i="5"/>
  <c r="I28" i="5"/>
  <c r="H28" i="5"/>
  <c r="E21" i="5"/>
  <c r="F28" i="5" s="1"/>
  <c r="G19" i="5"/>
  <c r="G18" i="5"/>
  <c r="G17" i="5"/>
  <c r="G16" i="5"/>
  <c r="I13" i="10" l="1"/>
  <c r="I14" i="10" s="1"/>
  <c r="I15" i="10" s="1"/>
  <c r="I16" i="10" s="1"/>
  <c r="I17" i="10" s="1"/>
  <c r="I18" i="10" s="1"/>
  <c r="I19" i="10" s="1"/>
  <c r="I20" i="10" s="1"/>
  <c r="I21" i="10" s="1"/>
  <c r="I22" i="10" s="1"/>
  <c r="H24" i="7"/>
  <c r="H26" i="7" s="1"/>
  <c r="I17" i="8"/>
  <c r="J17" i="10" l="1"/>
  <c r="J18" i="10"/>
  <c r="J21" i="10"/>
  <c r="J16" i="10"/>
  <c r="J15" i="10"/>
  <c r="J20" i="10"/>
  <c r="J22" i="10"/>
  <c r="J19" i="10"/>
  <c r="J13" i="10"/>
  <c r="K13" i="10" s="1"/>
  <c r="J14" i="10"/>
  <c r="H16" i="8"/>
  <c r="H19" i="8" s="1"/>
  <c r="I19" i="8" s="1"/>
  <c r="J13" i="5"/>
  <c r="H28" i="7"/>
  <c r="L13" i="10" l="1"/>
  <c r="K14" i="10"/>
  <c r="K15" i="10" s="1"/>
  <c r="K16" i="10" s="1"/>
  <c r="K17" i="10" s="1"/>
  <c r="K18" i="10" s="1"/>
  <c r="K19" i="10" s="1"/>
  <c r="K20" i="10" s="1"/>
  <c r="K21" i="10" s="1"/>
  <c r="K22" i="10" s="1"/>
  <c r="F20" i="8"/>
  <c r="G20" i="8"/>
  <c r="J17" i="8" s="1"/>
  <c r="D17" i="5"/>
  <c r="D16" i="5"/>
  <c r="D21" i="5"/>
  <c r="I16" i="8"/>
  <c r="D18" i="5"/>
  <c r="L15" i="10" l="1"/>
  <c r="L14" i="10"/>
  <c r="J16" i="8"/>
  <c r="I35" i="7"/>
  <c r="I37" i="7" s="1"/>
  <c r="D19" i="5"/>
  <c r="D20" i="5" s="1"/>
  <c r="J19" i="8" l="1"/>
  <c r="N30" i="1" l="1"/>
  <c r="D27" i="5"/>
  <c r="L16" i="10" l="1"/>
  <c r="L17" i="10" l="1"/>
  <c r="L18" i="10" l="1"/>
  <c r="L19" i="10" l="1"/>
  <c r="L20" i="10" l="1"/>
  <c r="L22" i="10" l="1"/>
  <c r="L21" i="10"/>
</calcChain>
</file>

<file path=xl/sharedStrings.xml><?xml version="1.0" encoding="utf-8"?>
<sst xmlns="http://schemas.openxmlformats.org/spreadsheetml/2006/main" count="396" uniqueCount="244">
  <si>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</si>
  <si>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</si>
  <si>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</si>
  <si>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</si>
  <si>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</si>
  <si>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</si>
  <si>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</si>
  <si>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</si>
  <si>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</si>
  <si>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</si>
  <si>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</si>
  <si>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</si>
  <si>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</si>
  <si>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</si>
  <si>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</si>
  <si>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</si>
  <si>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</si>
  <si>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</si>
  <si>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</si>
  <si>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</si>
  <si>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</si>
  <si>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</si>
  <si>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</si>
  <si>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</si>
  <si>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</si>
  <si>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</si>
  <si>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</si>
  <si>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</si>
  <si>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</si>
  <si>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</si>
  <si>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</si>
  <si>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</si>
  <si>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</si>
  <si>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</si>
  <si>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</si>
  <si>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</si>
  <si>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</si>
  <si>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</si>
  <si>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</si>
  <si>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</si>
  <si>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</si>
  <si>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</si>
  <si>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</si>
  <si>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</si>
  <si>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</si>
  <si>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</si>
  <si>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</si>
  <si>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</si>
  <si>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</si>
  <si>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</si>
  <si>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</si>
  <si>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</si>
  <si>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</si>
  <si>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</si>
  <si>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</si>
  <si>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</si>
  <si>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</si>
  <si>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</si>
  <si>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</si>
  <si>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</si>
  <si>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</si>
  <si>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</si>
  <si>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</si>
  <si>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</si>
  <si>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</si>
  <si>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</si>
  <si>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</si>
  <si>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</si>
  <si>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</si>
  <si>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</si>
  <si>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</si>
  <si>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</si>
  <si>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</si>
  <si>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</si>
  <si>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</si>
  <si>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</si>
  <si>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</si>
  <si>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</si>
  <si>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</si>
  <si>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</si>
  <si>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</si>
  <si>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</si>
  <si>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</si>
  <si>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</si>
  <si>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</si>
  <si>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</si>
  <si>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</si>
  <si>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</si>
  <si>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</si>
  <si>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</si>
  <si>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</si>
  <si>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</si>
  <si>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</si>
  <si>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</si>
  <si>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</si>
  <si>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</si>
  <si>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</si>
  <si>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</si>
  <si>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</si>
  <si>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</si>
  <si>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</si>
  <si>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</si>
  <si>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</si>
  <si>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</si>
  <si>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</si>
  <si>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</si>
  <si>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</si>
  <si>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</si>
  <si>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</si>
  <si>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</si>
  <si>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</si>
  <si>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</si>
  <si>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</si>
  <si>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</si>
  <si>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</si>
  <si>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</si>
  <si>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</si>
  <si>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</si>
  <si>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</si>
  <si>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</si>
  <si>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</si>
  <si>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</si>
  <si>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</si>
  <si>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</si>
  <si>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</si>
  <si>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</si>
  <si>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</si>
  <si>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</si>
  <si>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</si>
  <si>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</si>
  <si>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</si>
  <si>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</si>
  <si>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</si>
  <si>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</si>
  <si>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</si>
  <si>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</si>
  <si>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</si>
  <si>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</si>
  <si>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</si>
  <si>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</si>
  <si>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</si>
  <si>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</si>
  <si>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</si>
  <si>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</si>
  <si>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</si>
  <si>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</si>
  <si>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</si>
  <si>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</si>
  <si>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</si>
  <si>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</si>
  <si>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</si>
  <si>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</si>
  <si>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</si>
  <si>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</si>
  <si>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</si>
  <si>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</si>
  <si>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</si>
  <si>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</si>
  <si>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</si>
  <si>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</si>
  <si>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</si>
  <si>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</si>
  <si>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</si>
  <si>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</si>
  <si>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</si>
  <si>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</si>
  <si>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</si>
  <si>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</si>
  <si>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</si>
  <si>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</si>
  <si>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</si>
  <si>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</si>
  <si>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</si>
  <si>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</si>
  <si>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</si>
  <si>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</si>
  <si>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</si>
  <si>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</si>
  <si>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</si>
  <si>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</si>
  <si>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</si>
  <si>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</si>
  <si>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</si>
  <si>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</si>
  <si>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</si>
  <si>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</si>
  <si>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</si>
  <si>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</si>
  <si>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</si>
  <si>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</si>
  <si>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</si>
  <si>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</si>
  <si>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</si>
  <si>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</si>
  <si>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</si>
  <si>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</si>
  <si>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</si>
  <si>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</si>
  <si>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</si>
  <si>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</si>
  <si>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</si>
  <si>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</si>
  <si>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</si>
  <si>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</si>
  <si>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</si>
  <si>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</si>
  <si>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</si>
  <si>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</si>
  <si>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</si>
  <si>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</si>
  <si>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</si>
  <si>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</si>
  <si>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</si>
  <si>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</si>
  <si>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</si>
  <si>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</si>
  <si>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</si>
  <si>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</si>
  <si>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</si>
  <si>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</si>
  <si>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</si>
  <si>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</si>
  <si>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</si>
  <si>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</si>
  <si>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</si>
  <si>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</si>
  <si>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</si>
  <si>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</si>
  <si>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</si>
  <si>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</si>
  <si>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</si>
  <si>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(OUT/2022), DER (AGO/2022) e SCO-RIO (JAN/2023) SEM DESONERAÇÃO</t>
  </si>
  <si>
    <t>Vigência: FEVEREIRO DE 2023</t>
  </si>
  <si>
    <t>TABELAS DE REFERÊNCIA: SICRO (OUT/2022), DER (AGO/2022) e SCO-RIO (JAN/2023).</t>
  </si>
  <si>
    <t>FLORESTA - PR</t>
  </si>
  <si>
    <t>Barbara Andrea Marchesini</t>
  </si>
  <si>
    <t>PR-72043/D</t>
  </si>
  <si>
    <t>1720223260340</t>
  </si>
  <si>
    <t xml:space="preserve">     Barbara Andrea Marchesini</t>
  </si>
  <si>
    <t>MUNICÍPIO DE FLORESTA</t>
  </si>
  <si>
    <t>MUNICÍPIO DE FLORESTA - PR</t>
  </si>
  <si>
    <t>PRAZO DE EXECUÇÃO (DIAS CORRIDOS): 40</t>
  </si>
  <si>
    <t>O profissional signatário deste, abaixo identificado, se responsabiliza pelo atendimento integral do contido na Portaria PRED, que determina os procedimentos para elaboração e apresentação de orçamentos/projetos, bem como pelo correto uso dos modelos e tabelas DER PR / SICRO / SCO RJ vigentes. O objeto deste Termo refere-se à correspondente ART abaixo</t>
  </si>
  <si>
    <t>O profissional signatário deste, abaixo identificado, concede ao DETRAN PR a liberação dos direitos autorais relativos às composições de serviços por ele elaboradas correspondente a ART/RRT abaixo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</si>
</sst>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2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4" fillId="3" borderId="1" xfId="3" applyFont="1" applyFill="1" applyBorder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6" fillId="0" borderId="0" xfId="0" applyFont="1" applyBorder="1" applyAlignment="1">
      <alignment vertical="center" readingOrder="1"/>
    </xf>
    <xf numFmtId="0" fontId="4" fillId="3" borderId="1" xfId="0" applyFont="1" applyFill="1" applyBorder="1" applyAlignment="1">
      <alignment horizontal="center"/>
    </xf>
    <xf numFmtId="0" fontId="36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39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7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1" fillId="4" borderId="1" xfId="14" applyNumberFormat="1" applyFont="1" applyFill="1" applyBorder="1" applyAlignment="1" applyProtection="1">
      <alignment horizontal="center" vertical="center" wrapText="1"/>
    </xf>
    <xf numFmtId="0" fontId="41" fillId="4" borderId="1" xfId="14" applyNumberFormat="1" applyFont="1" applyFill="1" applyBorder="1" applyAlignment="1" applyProtection="1">
      <alignment horizontal="left" vertical="center" wrapText="1"/>
    </xf>
    <xf numFmtId="0" fontId="37" fillId="5" borderId="0" xfId="0" applyFont="1" applyFill="1" applyBorder="1" applyAlignment="1" applyProtection="1"/>
    <xf numFmtId="44" fontId="7" fillId="21" borderId="1" xfId="3" applyFont="1" applyFill="1" applyBorder="1" applyAlignment="1">
      <alignment horizontal="right" vertical="center"/>
    </xf>
    <xf numFmtId="44" fontId="4" fillId="21" borderId="1" xfId="3" applyFont="1" applyFill="1" applyBorder="1" applyAlignment="1">
      <alignment horizontal="right" vertical="center"/>
    </xf>
    <xf numFmtId="0" fontId="12" fillId="5" borderId="12" xfId="0" applyFont="1" applyFill="1" applyBorder="1" applyAlignment="1" applyProtection="1">
      <alignment horizontal="left"/>
      <protection locked="0"/>
    </xf>
    <xf numFmtId="0" fontId="10" fillId="9" borderId="1" xfId="0" applyFont="1" applyFill="1" applyBorder="1" applyAlignment="1" applyProtection="1">
      <alignment horizontal="center"/>
      <protection locked="0"/>
    </xf>
    <xf numFmtId="0" fontId="41" fillId="5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center" vertical="center" readingOrder="1"/>
    </xf>
    <xf numFmtId="49" fontId="12" fillId="0" borderId="12" xfId="0" applyNumberFormat="1" applyFont="1" applyBorder="1" applyAlignment="1">
      <alignment horizontal="left" vertical="center" readingOrder="1"/>
    </xf>
    <xf numFmtId="0" fontId="12" fillId="0" borderId="0" xfId="0" applyFont="1" applyBorder="1" applyAlignment="1">
      <alignment horizontal="left" vertical="center" readingOrder="1"/>
    </xf>
    <xf numFmtId="0" fontId="11" fillId="0" borderId="0" xfId="0" applyFont="1" applyBorder="1" applyAlignment="1">
      <alignment horizontal="left" vertical="center" readingOrder="1"/>
    </xf>
    <xf numFmtId="49" fontId="12" fillId="0" borderId="0" xfId="0" applyNumberFormat="1" applyFont="1" applyBorder="1" applyAlignment="1">
      <alignment horizontal="left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26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0" fillId="0" borderId="0" xfId="0" applyFont="1" applyAlignment="1">
      <alignment horizontal="center" vertical="center" wrapText="1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="" xmlns:a16="http://schemas.microsoft.com/office/drawing/2014/main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="" xmlns:a16="http://schemas.microsoft.com/office/drawing/2014/main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topLeftCell="A4" zoomScaleNormal="100" zoomScaleSheetLayoutView="100" zoomScalePageLayoutView="70" workbookViewId="0">
      <selection activeCell="M44" sqref="M44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9" t="s">
        <v>164</v>
      </c>
      <c r="B1" s="319"/>
      <c r="C1" s="319"/>
      <c r="D1" s="319"/>
      <c r="E1" s="319"/>
      <c r="F1" s="319"/>
      <c r="G1" s="319"/>
      <c r="H1" s="319"/>
      <c r="I1" s="319"/>
    </row>
    <row r="2" spans="1:9" x14ac:dyDescent="0.25">
      <c r="A2" s="165"/>
      <c r="B2" s="3"/>
      <c r="C2" s="3"/>
      <c r="D2" s="3"/>
      <c r="E2" s="3"/>
      <c r="F2" s="3"/>
      <c r="G2" s="166"/>
      <c r="H2" s="166"/>
      <c r="I2" s="166"/>
    </row>
    <row r="3" spans="1:9" x14ac:dyDescent="0.25">
      <c r="A3" s="165"/>
      <c r="B3" s="3"/>
      <c r="C3" s="3"/>
      <c r="D3" s="3"/>
      <c r="E3" s="3"/>
      <c r="F3" s="3"/>
      <c r="G3" s="166"/>
      <c r="H3" s="166"/>
      <c r="I3" s="166"/>
    </row>
    <row r="4" spans="1:9" ht="15" customHeight="1" x14ac:dyDescent="0.25">
      <c r="A4" s="320" t="s">
        <v>0</v>
      </c>
      <c r="B4" s="321" t="s">
        <v>1</v>
      </c>
      <c r="C4" s="322" t="s">
        <v>2</v>
      </c>
      <c r="D4" s="323"/>
      <c r="E4" s="324"/>
      <c r="F4" s="325" t="s">
        <v>3</v>
      </c>
      <c r="G4" s="326" t="s">
        <v>123</v>
      </c>
      <c r="H4" s="326" t="s">
        <v>122</v>
      </c>
      <c r="I4" s="327" t="s">
        <v>128</v>
      </c>
    </row>
    <row r="5" spans="1:9" ht="15" customHeight="1" x14ac:dyDescent="0.25">
      <c r="A5" s="320"/>
      <c r="B5" s="321"/>
      <c r="C5" s="6" t="s">
        <v>4</v>
      </c>
      <c r="D5" s="27" t="s">
        <v>7</v>
      </c>
      <c r="E5" s="27" t="s">
        <v>22</v>
      </c>
      <c r="F5" s="325"/>
      <c r="G5" s="326"/>
      <c r="H5" s="326"/>
      <c r="I5" s="327"/>
    </row>
    <row r="6" spans="1:9" x14ac:dyDescent="0.25">
      <c r="A6" s="21">
        <v>1</v>
      </c>
      <c r="B6" s="5" t="s">
        <v>11</v>
      </c>
      <c r="C6" s="169"/>
      <c r="D6" s="169"/>
      <c r="E6" s="169"/>
      <c r="F6" s="169"/>
      <c r="G6" s="170"/>
      <c r="H6" s="170"/>
      <c r="I6" s="170"/>
    </row>
    <row r="7" spans="1:9" s="15" customFormat="1" x14ac:dyDescent="0.25">
      <c r="A7" s="22" t="s">
        <v>137</v>
      </c>
      <c r="B7" s="7" t="s">
        <v>14</v>
      </c>
      <c r="C7" s="171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5">
        <v>667.42</v>
      </c>
    </row>
    <row r="8" spans="1:9" s="15" customFormat="1" x14ac:dyDescent="0.25">
      <c r="A8" s="22" t="s">
        <v>138</v>
      </c>
      <c r="B8" s="7" t="s">
        <v>227</v>
      </c>
      <c r="C8" s="171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5">
        <v>412.65</v>
      </c>
    </row>
    <row r="9" spans="1:9" s="15" customFormat="1" x14ac:dyDescent="0.25">
      <c r="A9" s="22" t="s">
        <v>139</v>
      </c>
      <c r="B9" s="7" t="s">
        <v>228</v>
      </c>
      <c r="C9" s="171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5">
        <v>468.65</v>
      </c>
    </row>
    <row r="10" spans="1:9" s="15" customFormat="1" x14ac:dyDescent="0.25">
      <c r="A10" s="22" t="s">
        <v>140</v>
      </c>
      <c r="B10" s="7" t="s">
        <v>165</v>
      </c>
      <c r="C10" s="171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5">
        <v>523.79</v>
      </c>
    </row>
    <row r="11" spans="1:9" s="15" customFormat="1" ht="57" x14ac:dyDescent="0.25">
      <c r="A11" s="22" t="s">
        <v>141</v>
      </c>
      <c r="B11" s="7" t="s">
        <v>166</v>
      </c>
      <c r="C11" s="171" t="s">
        <v>13</v>
      </c>
      <c r="D11" s="8" t="s">
        <v>167</v>
      </c>
      <c r="E11" s="9">
        <v>44927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168</v>
      </c>
      <c r="B12" s="7" t="s">
        <v>169</v>
      </c>
      <c r="C12" s="171" t="s">
        <v>13</v>
      </c>
      <c r="D12" s="8" t="s">
        <v>170</v>
      </c>
      <c r="E12" s="9">
        <v>44927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171</v>
      </c>
      <c r="B13" s="7" t="s">
        <v>172</v>
      </c>
      <c r="C13" s="171" t="s">
        <v>13</v>
      </c>
      <c r="D13" s="8" t="s">
        <v>173</v>
      </c>
      <c r="E13" s="9">
        <v>44927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174</v>
      </c>
      <c r="B14" s="7" t="s">
        <v>175</v>
      </c>
      <c r="C14" s="171" t="s">
        <v>13</v>
      </c>
      <c r="D14" s="8" t="s">
        <v>176</v>
      </c>
      <c r="E14" s="9">
        <v>44927</v>
      </c>
      <c r="F14" s="8" t="s">
        <v>16</v>
      </c>
      <c r="G14" s="18">
        <v>256.39</v>
      </c>
      <c r="H14" s="18">
        <v>0</v>
      </c>
      <c r="I14" s="306">
        <v>256.39</v>
      </c>
    </row>
    <row r="15" spans="1:9" s="15" customFormat="1" ht="57" x14ac:dyDescent="0.25">
      <c r="A15" s="22" t="s">
        <v>177</v>
      </c>
      <c r="B15" s="7" t="s">
        <v>229</v>
      </c>
      <c r="C15" s="171" t="s">
        <v>13</v>
      </c>
      <c r="D15" s="8" t="s">
        <v>230</v>
      </c>
      <c r="E15" s="9">
        <v>44927</v>
      </c>
      <c r="F15" s="8" t="s">
        <v>16</v>
      </c>
      <c r="G15" s="18">
        <v>270.08999999999997</v>
      </c>
      <c r="H15" s="18">
        <v>0</v>
      </c>
      <c r="I15" s="306">
        <v>270.08999999999997</v>
      </c>
    </row>
    <row r="16" spans="1:9" s="15" customFormat="1" ht="85.5" x14ac:dyDescent="0.25">
      <c r="A16" s="22" t="s">
        <v>180</v>
      </c>
      <c r="B16" s="7" t="s">
        <v>178</v>
      </c>
      <c r="C16" s="171" t="s">
        <v>13</v>
      </c>
      <c r="D16" s="8" t="s">
        <v>179</v>
      </c>
      <c r="E16" s="9">
        <v>44927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183</v>
      </c>
      <c r="B17" s="7" t="s">
        <v>181</v>
      </c>
      <c r="C17" s="171" t="s">
        <v>13</v>
      </c>
      <c r="D17" s="8" t="s">
        <v>182</v>
      </c>
      <c r="E17" s="9">
        <v>44927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184</v>
      </c>
      <c r="B18" s="7" t="s">
        <v>185</v>
      </c>
      <c r="C18" s="171" t="s">
        <v>13</v>
      </c>
      <c r="D18" s="8" t="s">
        <v>186</v>
      </c>
      <c r="E18" s="9">
        <v>44927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187</v>
      </c>
      <c r="B19" s="7" t="s">
        <v>188</v>
      </c>
      <c r="C19" s="171" t="s">
        <v>13</v>
      </c>
      <c r="D19" s="8" t="s">
        <v>189</v>
      </c>
      <c r="E19" s="9">
        <v>44927</v>
      </c>
      <c r="F19" s="8" t="s">
        <v>16</v>
      </c>
      <c r="G19" s="18">
        <v>67.150000000000006</v>
      </c>
      <c r="H19" s="18">
        <v>0</v>
      </c>
      <c r="I19" s="306">
        <v>67.150000000000006</v>
      </c>
    </row>
    <row r="20" spans="1:9" s="15" customFormat="1" ht="28.5" x14ac:dyDescent="0.25">
      <c r="A20" s="22" t="s">
        <v>190</v>
      </c>
      <c r="B20" s="7" t="s">
        <v>191</v>
      </c>
      <c r="C20" s="171" t="s">
        <v>13</v>
      </c>
      <c r="D20" s="8" t="s">
        <v>192</v>
      </c>
      <c r="E20" s="9">
        <v>44927</v>
      </c>
      <c r="F20" s="8" t="s">
        <v>16</v>
      </c>
      <c r="G20" s="18">
        <v>134.72999999999999</v>
      </c>
      <c r="H20" s="18">
        <v>0</v>
      </c>
      <c r="I20" s="306">
        <v>134.72999999999999</v>
      </c>
    </row>
    <row r="21" spans="1:9" s="15" customFormat="1" ht="28.5" x14ac:dyDescent="0.25">
      <c r="A21" s="22" t="s">
        <v>193</v>
      </c>
      <c r="B21" s="172" t="s">
        <v>194</v>
      </c>
      <c r="C21" s="173" t="s">
        <v>13</v>
      </c>
      <c r="D21" s="174" t="s">
        <v>195</v>
      </c>
      <c r="E21" s="9">
        <v>44927</v>
      </c>
      <c r="F21" s="174" t="s">
        <v>16</v>
      </c>
      <c r="G21" s="175">
        <v>32.57</v>
      </c>
      <c r="H21" s="175">
        <v>405.87</v>
      </c>
      <c r="I21" s="306">
        <v>438.44</v>
      </c>
    </row>
    <row r="22" spans="1:9" s="15" customFormat="1" x14ac:dyDescent="0.25">
      <c r="A22" s="22" t="s">
        <v>196</v>
      </c>
      <c r="B22" s="172" t="s">
        <v>197</v>
      </c>
      <c r="C22" s="173" t="s">
        <v>13</v>
      </c>
      <c r="D22" s="174" t="s">
        <v>198</v>
      </c>
      <c r="E22" s="9">
        <v>44927</v>
      </c>
      <c r="F22" s="174" t="s">
        <v>16</v>
      </c>
      <c r="G22" s="175">
        <v>307.56</v>
      </c>
      <c r="H22" s="175">
        <v>5.42</v>
      </c>
      <c r="I22" s="306">
        <v>312.98</v>
      </c>
    </row>
    <row r="23" spans="1:9" s="15" customFormat="1" x14ac:dyDescent="0.25">
      <c r="A23" s="22" t="s">
        <v>199</v>
      </c>
      <c r="B23" s="7" t="s">
        <v>15</v>
      </c>
      <c r="C23" s="171" t="s">
        <v>13</v>
      </c>
      <c r="D23" s="8" t="s">
        <v>17</v>
      </c>
      <c r="E23" s="9">
        <v>44927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200</v>
      </c>
      <c r="B24" s="7" t="s">
        <v>18</v>
      </c>
      <c r="C24" s="171" t="s">
        <v>13</v>
      </c>
      <c r="D24" s="8" t="s">
        <v>19</v>
      </c>
      <c r="E24" s="9">
        <v>44927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ht="14.25" customHeight="1" x14ac:dyDescent="0.25">
      <c r="A25" s="22" t="s">
        <v>201</v>
      </c>
      <c r="B25" s="7" t="s">
        <v>202</v>
      </c>
      <c r="C25" s="171" t="s">
        <v>9</v>
      </c>
      <c r="D25" s="8">
        <v>5213364</v>
      </c>
      <c r="E25" s="9">
        <v>44835</v>
      </c>
      <c r="F25" s="8" t="s">
        <v>6</v>
      </c>
      <c r="G25" s="176">
        <v>21.670500000000001</v>
      </c>
      <c r="H25" s="18">
        <v>0</v>
      </c>
      <c r="I25" s="305">
        <v>21.67</v>
      </c>
    </row>
    <row r="26" spans="1:9" s="15" customFormat="1" x14ac:dyDescent="0.25">
      <c r="A26" s="22" t="s">
        <v>203</v>
      </c>
      <c r="B26" s="7" t="s">
        <v>204</v>
      </c>
      <c r="C26" s="171" t="s">
        <v>9</v>
      </c>
      <c r="D26" s="8">
        <v>4915718</v>
      </c>
      <c r="E26" s="9">
        <v>44835</v>
      </c>
      <c r="F26" s="8" t="s">
        <v>6</v>
      </c>
      <c r="G26" s="176">
        <v>9.4284999999999997</v>
      </c>
      <c r="H26" s="176">
        <v>0.4047</v>
      </c>
      <c r="I26" s="305">
        <v>9.83</v>
      </c>
    </row>
    <row r="27" spans="1:9" s="15" customFormat="1" x14ac:dyDescent="0.25">
      <c r="A27" s="22" t="s">
        <v>205</v>
      </c>
      <c r="B27" s="7" t="s">
        <v>206</v>
      </c>
      <c r="C27" s="171" t="s">
        <v>9</v>
      </c>
      <c r="D27" s="8">
        <v>4915719</v>
      </c>
      <c r="E27" s="9">
        <v>44835</v>
      </c>
      <c r="F27" s="8" t="s">
        <v>6</v>
      </c>
      <c r="G27" s="176">
        <v>37.040500000000002</v>
      </c>
      <c r="H27" s="18">
        <v>0</v>
      </c>
      <c r="I27" s="305">
        <v>37.04</v>
      </c>
    </row>
    <row r="28" spans="1:9" x14ac:dyDescent="0.25">
      <c r="A28" s="21">
        <v>2</v>
      </c>
      <c r="B28" s="5" t="s">
        <v>12</v>
      </c>
      <c r="C28" s="169"/>
      <c r="D28" s="169"/>
      <c r="E28" s="169"/>
      <c r="F28" s="169"/>
      <c r="G28" s="170"/>
      <c r="H28" s="170"/>
      <c r="I28" s="169"/>
    </row>
    <row r="29" spans="1:9" s="15" customFormat="1" x14ac:dyDescent="0.25">
      <c r="A29" s="22" t="s">
        <v>142</v>
      </c>
      <c r="B29" s="7" t="s">
        <v>207</v>
      </c>
      <c r="C29" s="171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143</v>
      </c>
      <c r="B30" s="7" t="s">
        <v>8</v>
      </c>
      <c r="C30" s="171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144</v>
      </c>
      <c r="B31" s="7" t="s">
        <v>26</v>
      </c>
      <c r="C31" s="171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145</v>
      </c>
      <c r="B32" s="7" t="s">
        <v>23</v>
      </c>
      <c r="C32" s="171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146</v>
      </c>
      <c r="B33" s="7" t="s">
        <v>208</v>
      </c>
      <c r="C33" s="171" t="s">
        <v>9</v>
      </c>
      <c r="D33" s="8">
        <v>5213358</v>
      </c>
      <c r="E33" s="9">
        <v>44835</v>
      </c>
      <c r="F33" s="8" t="s">
        <v>6</v>
      </c>
      <c r="G33" s="176">
        <v>8.2632999999999992</v>
      </c>
      <c r="H33" s="176">
        <v>286.11320000000001</v>
      </c>
      <c r="I33" s="305">
        <v>294.38</v>
      </c>
    </row>
    <row r="34" spans="1:9" s="15" customFormat="1" ht="28.5" x14ac:dyDescent="0.25">
      <c r="A34" s="22" t="s">
        <v>147</v>
      </c>
      <c r="B34" s="7" t="s">
        <v>209</v>
      </c>
      <c r="C34" s="171" t="s">
        <v>9</v>
      </c>
      <c r="D34" s="8">
        <v>5214000</v>
      </c>
      <c r="E34" s="9">
        <v>44835</v>
      </c>
      <c r="F34" s="8" t="s">
        <v>6</v>
      </c>
      <c r="G34" s="176">
        <v>17.215199999999999</v>
      </c>
      <c r="H34" s="176">
        <v>316.5849</v>
      </c>
      <c r="I34" s="305">
        <v>333.8</v>
      </c>
    </row>
    <row r="35" spans="1:9" s="15" customFormat="1" ht="28.5" x14ac:dyDescent="0.25">
      <c r="A35" s="22" t="s">
        <v>210</v>
      </c>
      <c r="B35" s="7" t="s">
        <v>20</v>
      </c>
      <c r="C35" s="171" t="s">
        <v>9</v>
      </c>
      <c r="D35" s="8">
        <v>5214009</v>
      </c>
      <c r="E35" s="9">
        <v>44835</v>
      </c>
      <c r="F35" s="8" t="s">
        <v>6</v>
      </c>
      <c r="G35" s="176">
        <v>15.3714</v>
      </c>
      <c r="H35" s="176">
        <v>134.73759999999999</v>
      </c>
      <c r="I35" s="305">
        <v>150.11000000000001</v>
      </c>
    </row>
    <row r="36" spans="1:9" s="15" customFormat="1" ht="28.5" x14ac:dyDescent="0.25">
      <c r="A36" s="22" t="s">
        <v>211</v>
      </c>
      <c r="B36" s="7" t="s">
        <v>21</v>
      </c>
      <c r="C36" s="171" t="s">
        <v>9</v>
      </c>
      <c r="D36" s="8">
        <v>5213413</v>
      </c>
      <c r="E36" s="9">
        <v>44835</v>
      </c>
      <c r="F36" s="8" t="s">
        <v>6</v>
      </c>
      <c r="G36" s="176">
        <v>8.5367999999999995</v>
      </c>
      <c r="H36" s="176">
        <v>55.724899999999998</v>
      </c>
      <c r="I36" s="305">
        <v>64.260000000000005</v>
      </c>
    </row>
    <row r="37" spans="1:9" s="15" customFormat="1" x14ac:dyDescent="0.25">
      <c r="A37" s="22" t="s">
        <v>212</v>
      </c>
      <c r="B37" s="7" t="s">
        <v>10</v>
      </c>
      <c r="C37" s="171" t="s">
        <v>9</v>
      </c>
      <c r="D37" s="8">
        <v>5213830</v>
      </c>
      <c r="E37" s="9">
        <v>44835</v>
      </c>
      <c r="F37" s="8" t="s">
        <v>6</v>
      </c>
      <c r="G37" s="176">
        <v>1.2051000000000001</v>
      </c>
      <c r="H37" s="176">
        <v>2.5691000000000002</v>
      </c>
      <c r="I37" s="305">
        <v>3.77</v>
      </c>
    </row>
    <row r="38" spans="1:9" s="15" customFormat="1" x14ac:dyDescent="0.25">
      <c r="A38" s="22" t="s">
        <v>213</v>
      </c>
      <c r="B38" s="7" t="s">
        <v>214</v>
      </c>
      <c r="C38" s="171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215</v>
      </c>
      <c r="B39" s="7" t="s">
        <v>216</v>
      </c>
      <c r="C39" s="171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217</v>
      </c>
      <c r="B40" s="7" t="s">
        <v>218</v>
      </c>
      <c r="C40" s="171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219</v>
      </c>
      <c r="B41" s="7" t="s">
        <v>27</v>
      </c>
      <c r="C41" s="171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220</v>
      </c>
      <c r="B42" s="7" t="s">
        <v>221</v>
      </c>
      <c r="C42" s="171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zoomScale="130" zoomScaleNormal="100" zoomScaleSheetLayoutView="130" workbookViewId="0">
      <selection activeCell="C56" sqref="C56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1"/>
      <c r="C2" s="42"/>
      <c r="D2" s="42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2:21" x14ac:dyDescent="0.25">
      <c r="B3" s="45"/>
      <c r="C3" s="46"/>
      <c r="D3" s="46"/>
      <c r="E3" s="46"/>
      <c r="F3" s="47"/>
      <c r="G3" s="47"/>
      <c r="H3" s="47"/>
      <c r="I3" s="47"/>
      <c r="J3" s="47"/>
      <c r="K3" s="47"/>
      <c r="L3" s="47"/>
      <c r="M3" s="47"/>
      <c r="N3" s="48"/>
    </row>
    <row r="4" spans="2:21" ht="15" customHeight="1" x14ac:dyDescent="0.25">
      <c r="B4" s="45"/>
      <c r="C4" s="49"/>
      <c r="D4" s="49"/>
      <c r="E4" s="47"/>
      <c r="F4" s="47"/>
      <c r="G4" s="47"/>
      <c r="H4" s="47"/>
      <c r="I4" s="47"/>
      <c r="J4" s="47"/>
      <c r="K4" s="47"/>
      <c r="L4" s="47"/>
      <c r="M4" s="47"/>
      <c r="N4" s="48"/>
      <c r="P4" s="328" t="s">
        <v>222</v>
      </c>
      <c r="Q4" s="328"/>
      <c r="R4" s="328"/>
      <c r="S4" s="328"/>
      <c r="T4" s="328"/>
      <c r="U4" s="328"/>
    </row>
    <row r="5" spans="2:21" ht="15" customHeight="1" x14ac:dyDescent="0.25">
      <c r="B5" s="45"/>
      <c r="C5" s="47" t="s">
        <v>96</v>
      </c>
      <c r="D5" s="46"/>
      <c r="E5" s="46"/>
      <c r="F5" s="47"/>
      <c r="G5" s="47"/>
      <c r="H5" s="47"/>
      <c r="I5" s="47"/>
      <c r="J5" s="47"/>
      <c r="K5" s="47"/>
      <c r="L5" s="47"/>
      <c r="M5" s="47"/>
      <c r="N5" s="48"/>
      <c r="P5" s="328"/>
      <c r="Q5" s="328"/>
      <c r="R5" s="328"/>
      <c r="S5" s="328"/>
      <c r="T5" s="328"/>
      <c r="U5" s="328"/>
    </row>
    <row r="6" spans="2:21" x14ac:dyDescent="0.25">
      <c r="B6" s="45"/>
      <c r="C6" s="49"/>
      <c r="D6" s="50"/>
      <c r="E6" s="47"/>
      <c r="F6" s="47"/>
      <c r="G6" s="47"/>
      <c r="H6" s="47"/>
      <c r="I6" s="47"/>
      <c r="J6" s="47"/>
      <c r="K6" s="47"/>
      <c r="L6" s="47"/>
      <c r="M6" s="47"/>
      <c r="N6" s="51"/>
      <c r="P6" s="328"/>
      <c r="Q6" s="328"/>
      <c r="R6" s="328"/>
      <c r="S6" s="328"/>
      <c r="T6" s="328"/>
      <c r="U6" s="328"/>
    </row>
    <row r="7" spans="2:21" x14ac:dyDescent="0.25">
      <c r="B7" s="52"/>
      <c r="C7" s="53"/>
      <c r="D7" s="54"/>
      <c r="E7" s="55"/>
      <c r="F7" s="54"/>
      <c r="G7" s="54"/>
      <c r="H7" s="54"/>
      <c r="I7" s="54"/>
      <c r="J7" s="54"/>
      <c r="K7" s="54"/>
      <c r="L7" s="54"/>
      <c r="M7" s="50"/>
      <c r="N7" s="51"/>
      <c r="P7" s="328"/>
      <c r="Q7" s="328"/>
      <c r="R7" s="328"/>
      <c r="S7" s="328"/>
      <c r="T7" s="328"/>
      <c r="U7" s="328"/>
    </row>
    <row r="8" spans="2:21" ht="15.75" thickBot="1" x14ac:dyDescent="0.3">
      <c r="B8" s="56"/>
      <c r="C8" s="57"/>
      <c r="D8" s="58"/>
      <c r="E8" s="59"/>
      <c r="F8" s="58"/>
      <c r="G8" s="58"/>
      <c r="H8" s="58"/>
      <c r="I8" s="58"/>
      <c r="J8" s="58"/>
      <c r="K8" s="58"/>
      <c r="L8" s="58"/>
      <c r="M8" s="58"/>
      <c r="N8" s="60"/>
    </row>
    <row r="9" spans="2:21" ht="15.75" thickBot="1" x14ac:dyDescent="0.3">
      <c r="B9" s="61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2:21" x14ac:dyDescent="0.25">
      <c r="B10" s="329" t="s">
        <v>97</v>
      </c>
      <c r="C10" s="330"/>
      <c r="D10" s="330"/>
      <c r="E10" s="330"/>
      <c r="F10" s="330"/>
      <c r="G10" s="330"/>
      <c r="H10" s="330"/>
      <c r="I10" s="330"/>
      <c r="J10" s="330"/>
      <c r="K10" s="330"/>
      <c r="L10" s="299" t="s">
        <v>98</v>
      </c>
      <c r="M10" s="331">
        <v>44984</v>
      </c>
      <c r="N10" s="332"/>
    </row>
    <row r="11" spans="2:21" ht="15.75" customHeight="1" x14ac:dyDescent="0.25">
      <c r="B11" s="62" t="s">
        <v>29</v>
      </c>
      <c r="C11" s="296"/>
      <c r="D11" s="333" t="s">
        <v>94</v>
      </c>
      <c r="E11" s="333"/>
      <c r="F11" s="333"/>
      <c r="G11" s="333"/>
      <c r="H11" s="333"/>
      <c r="I11" s="63"/>
      <c r="J11" s="64"/>
      <c r="K11" s="297"/>
      <c r="L11" s="334"/>
      <c r="M11" s="334"/>
      <c r="N11" s="335"/>
    </row>
    <row r="12" spans="2:21" x14ac:dyDescent="0.25">
      <c r="B12" s="62" t="s">
        <v>87</v>
      </c>
      <c r="C12" s="177"/>
      <c r="D12" s="336" t="s">
        <v>234</v>
      </c>
      <c r="E12" s="336"/>
      <c r="F12" s="336"/>
      <c r="G12" s="336"/>
      <c r="H12" s="336"/>
      <c r="I12" s="336"/>
      <c r="J12" s="64"/>
      <c r="K12" s="177"/>
      <c r="L12" s="334"/>
      <c r="M12" s="334"/>
      <c r="N12" s="335"/>
    </row>
    <row r="13" spans="2:21" x14ac:dyDescent="0.25">
      <c r="B13" s="62" t="s">
        <v>99</v>
      </c>
      <c r="C13" s="296"/>
      <c r="D13" s="340" t="s">
        <v>117</v>
      </c>
      <c r="E13" s="340"/>
      <c r="F13" s="340"/>
      <c r="G13" s="340"/>
      <c r="H13" s="340"/>
      <c r="I13" s="340"/>
      <c r="J13" s="64"/>
      <c r="K13" s="65" t="s">
        <v>100</v>
      </c>
      <c r="L13" s="341"/>
      <c r="M13" s="341"/>
      <c r="N13" s="342"/>
    </row>
    <row r="14" spans="2:21" x14ac:dyDescent="0.25">
      <c r="B14" s="66"/>
      <c r="C14" s="67"/>
      <c r="D14" s="343"/>
      <c r="E14" s="343"/>
      <c r="F14" s="343"/>
      <c r="G14" s="343"/>
      <c r="H14" s="343"/>
      <c r="I14" s="343"/>
      <c r="J14" s="67"/>
      <c r="K14" s="49"/>
      <c r="L14" s="340"/>
      <c r="M14" s="340"/>
      <c r="N14" s="344"/>
    </row>
    <row r="15" spans="2:21" x14ac:dyDescent="0.25">
      <c r="B15" s="66"/>
      <c r="C15" s="67"/>
      <c r="D15" s="67"/>
      <c r="E15" s="67"/>
      <c r="F15" s="67"/>
      <c r="G15" s="67"/>
      <c r="H15" s="67"/>
      <c r="I15" s="67"/>
      <c r="J15" s="64"/>
      <c r="K15" s="297"/>
      <c r="L15" s="296"/>
      <c r="M15" s="296"/>
      <c r="N15" s="298"/>
    </row>
    <row r="16" spans="2:21" x14ac:dyDescent="0.25">
      <c r="B16" s="104"/>
      <c r="C16" s="105"/>
      <c r="D16" s="106"/>
      <c r="E16" s="106"/>
      <c r="F16" s="105"/>
      <c r="G16" s="107"/>
      <c r="H16" s="345"/>
      <c r="I16" s="345"/>
      <c r="J16" s="345"/>
      <c r="K16" s="296"/>
      <c r="L16" s="70"/>
      <c r="M16" s="346"/>
      <c r="N16" s="347"/>
    </row>
    <row r="17" spans="2:14" x14ac:dyDescent="0.25">
      <c r="B17" s="68"/>
      <c r="C17" s="64"/>
      <c r="D17" s="69"/>
      <c r="E17" s="69"/>
      <c r="F17" s="64"/>
      <c r="G17" s="65" t="s">
        <v>101</v>
      </c>
      <c r="H17" s="348" t="s">
        <v>235</v>
      </c>
      <c r="I17" s="348"/>
      <c r="J17" s="348"/>
      <c r="K17" s="296"/>
      <c r="L17" s="70" t="s">
        <v>102</v>
      </c>
      <c r="M17" s="46" t="s">
        <v>236</v>
      </c>
      <c r="N17" s="307"/>
    </row>
    <row r="18" spans="2:14" x14ac:dyDescent="0.25">
      <c r="B18" s="108"/>
      <c r="C18" s="109"/>
      <c r="D18" s="109"/>
      <c r="E18" s="109"/>
      <c r="F18" s="109"/>
      <c r="G18" s="110"/>
      <c r="H18" s="346"/>
      <c r="I18" s="346"/>
      <c r="J18" s="346"/>
      <c r="K18" s="109"/>
      <c r="L18" s="111" t="s">
        <v>103</v>
      </c>
      <c r="M18" s="349" t="s">
        <v>237</v>
      </c>
      <c r="N18" s="350"/>
    </row>
    <row r="19" spans="2:14" x14ac:dyDescent="0.25">
      <c r="B19" s="112" t="s">
        <v>104</v>
      </c>
      <c r="C19" s="113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5"/>
    </row>
    <row r="20" spans="2:14" ht="15.75" thickBot="1" x14ac:dyDescent="0.3"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8"/>
    </row>
    <row r="21" spans="2:14" ht="15.75" thickBot="1" x14ac:dyDescent="0.3">
      <c r="B21" s="71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2:14" ht="15.75" x14ac:dyDescent="0.2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</row>
    <row r="23" spans="2:14" ht="15.75" x14ac:dyDescent="0.25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/>
    </row>
    <row r="24" spans="2:14" ht="15.75" x14ac:dyDescent="0.25">
      <c r="B24" s="75"/>
      <c r="C24" s="76"/>
      <c r="D24" s="49"/>
      <c r="E24" s="49"/>
      <c r="F24" s="85" t="s">
        <v>119</v>
      </c>
      <c r="G24" s="85" t="s">
        <v>105</v>
      </c>
      <c r="H24" s="78">
        <f>PLANILHA_SINTÉTICA!N28</f>
        <v>182984.0626</v>
      </c>
      <c r="I24" s="79"/>
      <c r="J24" s="79"/>
      <c r="K24" s="79"/>
      <c r="L24" s="76"/>
      <c r="M24" s="76"/>
      <c r="N24" s="77"/>
    </row>
    <row r="25" spans="2:14" ht="15.75" x14ac:dyDescent="0.25">
      <c r="B25" s="75"/>
      <c r="C25" s="76"/>
      <c r="D25" s="76"/>
      <c r="E25" s="76"/>
      <c r="F25" s="76"/>
      <c r="G25" s="85"/>
      <c r="H25" s="80"/>
      <c r="I25" s="76"/>
      <c r="J25" s="76"/>
      <c r="K25" s="76"/>
      <c r="L25" s="76"/>
      <c r="M25" s="76"/>
      <c r="N25" s="77"/>
    </row>
    <row r="26" spans="2:14" ht="15.75" x14ac:dyDescent="0.25">
      <c r="B26" s="75"/>
      <c r="C26" s="76"/>
      <c r="D26" s="85" t="s">
        <v>106</v>
      </c>
      <c r="E26" s="351">
        <f>BDI!$E$28</f>
        <v>0.24999811920689652</v>
      </c>
      <c r="F26" s="351"/>
      <c r="G26" s="85" t="s">
        <v>107</v>
      </c>
      <c r="H26" s="81">
        <f>H24*0.25</f>
        <v>45746.015650000001</v>
      </c>
      <c r="I26" s="79"/>
      <c r="J26" s="79"/>
      <c r="K26" s="79"/>
      <c r="L26" s="76"/>
      <c r="M26" s="76"/>
      <c r="N26" s="77"/>
    </row>
    <row r="27" spans="2:14" ht="15.75" x14ac:dyDescent="0.25">
      <c r="B27" s="75"/>
      <c r="C27" s="76"/>
      <c r="D27" s="76"/>
      <c r="E27" s="76"/>
      <c r="F27" s="76"/>
      <c r="G27" s="85"/>
      <c r="H27" s="80"/>
      <c r="I27" s="76"/>
      <c r="J27" s="76"/>
      <c r="K27" s="76"/>
      <c r="L27" s="76"/>
      <c r="M27" s="76"/>
      <c r="N27" s="77"/>
    </row>
    <row r="28" spans="2:14" ht="15.75" x14ac:dyDescent="0.25">
      <c r="B28" s="75"/>
      <c r="C28" s="76"/>
      <c r="D28" s="76"/>
      <c r="E28" s="76"/>
      <c r="F28" s="85" t="s">
        <v>118</v>
      </c>
      <c r="G28" s="85" t="s">
        <v>107</v>
      </c>
      <c r="H28" s="82">
        <f>H24+H26</f>
        <v>228730.07825000002</v>
      </c>
      <c r="I28" s="83"/>
      <c r="J28" s="83"/>
      <c r="K28" s="83"/>
      <c r="L28" s="76"/>
      <c r="M28" s="76"/>
      <c r="N28" s="77"/>
    </row>
    <row r="29" spans="2:14" ht="15.75" x14ac:dyDescent="0.25"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</row>
    <row r="30" spans="2:14" ht="15.75" x14ac:dyDescent="0.25"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</row>
    <row r="31" spans="2:14" ht="15.75" x14ac:dyDescent="0.25"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/>
    </row>
    <row r="32" spans="2:14" ht="15.75" x14ac:dyDescent="0.25">
      <c r="B32" s="75"/>
      <c r="C32" s="76"/>
      <c r="D32" s="76"/>
      <c r="E32" s="76"/>
      <c r="F32" s="85" t="s">
        <v>108</v>
      </c>
      <c r="G32" s="308">
        <v>40</v>
      </c>
      <c r="H32" s="352" t="s">
        <v>31</v>
      </c>
      <c r="I32" s="352"/>
      <c r="J32" s="352"/>
      <c r="K32" s="84"/>
      <c r="L32" s="84"/>
      <c r="M32" s="84"/>
      <c r="N32" s="77"/>
    </row>
    <row r="33" spans="2:14" ht="15.75" x14ac:dyDescent="0.25">
      <c r="B33" s="75"/>
      <c r="C33" s="76"/>
      <c r="D33" s="76"/>
      <c r="E33" s="76"/>
      <c r="F33" s="85"/>
      <c r="G33" s="84"/>
      <c r="H33" s="84"/>
      <c r="I33" s="84"/>
      <c r="J33" s="84"/>
      <c r="K33" s="84"/>
      <c r="L33" s="84"/>
      <c r="M33" s="84"/>
      <c r="N33" s="77"/>
    </row>
    <row r="34" spans="2:14" ht="15.75" x14ac:dyDescent="0.25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7"/>
    </row>
    <row r="35" spans="2:14" ht="15.75" x14ac:dyDescent="0.25">
      <c r="B35" s="75"/>
      <c r="C35" s="76"/>
      <c r="D35" s="76"/>
      <c r="E35" s="76"/>
      <c r="F35" s="85" t="s">
        <v>109</v>
      </c>
      <c r="G35" s="337" t="s">
        <v>110</v>
      </c>
      <c r="H35" s="338"/>
      <c r="I35" s="339">
        <f>RESUMO!F20</f>
        <v>0.74858311691020474</v>
      </c>
      <c r="J35" s="339"/>
      <c r="K35" s="86"/>
      <c r="L35" s="76"/>
      <c r="M35" s="76"/>
      <c r="N35" s="77"/>
    </row>
    <row r="36" spans="2:14" ht="15.75" x14ac:dyDescent="0.25">
      <c r="B36" s="75"/>
      <c r="C36" s="76"/>
      <c r="D36" s="76"/>
      <c r="E36" s="76"/>
      <c r="F36" s="76"/>
      <c r="G36" s="87"/>
      <c r="H36" s="87"/>
      <c r="I36" s="88"/>
      <c r="J36" s="88"/>
      <c r="K36" s="76"/>
      <c r="L36" s="76"/>
      <c r="M36" s="76"/>
      <c r="N36" s="77"/>
    </row>
    <row r="37" spans="2:14" ht="15.75" x14ac:dyDescent="0.25">
      <c r="B37" s="75"/>
      <c r="C37" s="76"/>
      <c r="D37" s="85"/>
      <c r="E37" s="85"/>
      <c r="F37" s="85"/>
      <c r="G37" s="337" t="s">
        <v>111</v>
      </c>
      <c r="H37" s="338"/>
      <c r="I37" s="339">
        <f>IF(I35=0,"",1-I35)</f>
        <v>0.25141688308979526</v>
      </c>
      <c r="J37" s="339"/>
      <c r="K37" s="86"/>
      <c r="L37" s="76"/>
      <c r="M37" s="76"/>
      <c r="N37" s="77"/>
    </row>
    <row r="38" spans="2:14" ht="16.5" thickBot="1" x14ac:dyDescent="0.3">
      <c r="B38" s="89"/>
      <c r="C38" s="90"/>
      <c r="D38" s="90"/>
      <c r="E38" s="90"/>
      <c r="F38" s="90"/>
      <c r="G38" s="90"/>
      <c r="H38" s="90"/>
      <c r="I38" s="90"/>
      <c r="J38" s="90"/>
      <c r="K38" s="91"/>
      <c r="L38" s="91"/>
      <c r="M38" s="91"/>
      <c r="N38" s="92"/>
    </row>
    <row r="39" spans="2:14" ht="16.5" thickBot="1" x14ac:dyDescent="0.3">
      <c r="B39" s="93"/>
      <c r="C39" s="93"/>
      <c r="D39" s="93"/>
      <c r="E39" s="93"/>
      <c r="F39" s="93"/>
      <c r="G39" s="93"/>
      <c r="H39" s="93"/>
      <c r="I39" s="93"/>
      <c r="J39" s="93"/>
      <c r="K39" s="76"/>
      <c r="L39" s="76"/>
      <c r="M39" s="76"/>
      <c r="N39" s="76"/>
    </row>
    <row r="40" spans="2:14" ht="15.75" x14ac:dyDescent="0.25">
      <c r="B40" s="72"/>
      <c r="C40" s="94"/>
      <c r="D40" s="94"/>
      <c r="E40" s="94"/>
      <c r="F40" s="94"/>
      <c r="G40" s="95"/>
      <c r="H40" s="95"/>
      <c r="I40" s="95"/>
      <c r="J40" s="96"/>
      <c r="K40" s="73"/>
      <c r="L40" s="73"/>
      <c r="M40" s="73"/>
      <c r="N40" s="74"/>
    </row>
    <row r="41" spans="2:14" ht="15.75" customHeight="1" x14ac:dyDescent="0.25">
      <c r="B41" s="353" t="s">
        <v>112</v>
      </c>
      <c r="C41" s="337"/>
      <c r="D41" s="337"/>
      <c r="E41" s="337"/>
      <c r="F41" s="356" t="s">
        <v>231</v>
      </c>
      <c r="G41" s="356"/>
      <c r="H41" s="356"/>
      <c r="I41" s="356"/>
      <c r="J41" s="356"/>
      <c r="K41" s="356"/>
      <c r="L41" s="356"/>
      <c r="M41" s="356"/>
      <c r="N41" s="357"/>
    </row>
    <row r="42" spans="2:14" ht="15.75" x14ac:dyDescent="0.25">
      <c r="B42" s="75"/>
      <c r="C42" s="76"/>
      <c r="D42" s="76"/>
      <c r="E42" s="76"/>
      <c r="F42" s="356"/>
      <c r="G42" s="356"/>
      <c r="H42" s="356"/>
      <c r="I42" s="356"/>
      <c r="J42" s="356"/>
      <c r="K42" s="356"/>
      <c r="L42" s="356"/>
      <c r="M42" s="356"/>
      <c r="N42" s="357"/>
    </row>
    <row r="43" spans="2:14" ht="15.75" x14ac:dyDescent="0.25">
      <c r="B43" s="353" t="s">
        <v>113</v>
      </c>
      <c r="C43" s="337"/>
      <c r="D43" s="337"/>
      <c r="E43" s="337"/>
      <c r="F43" s="85"/>
      <c r="G43" s="97" t="s">
        <v>96</v>
      </c>
      <c r="H43" s="354" t="s">
        <v>232</v>
      </c>
      <c r="I43" s="354"/>
      <c r="J43" s="354"/>
      <c r="K43" s="354"/>
      <c r="L43" s="354"/>
      <c r="M43" s="354"/>
      <c r="N43" s="355"/>
    </row>
    <row r="44" spans="2:14" ht="15.75" x14ac:dyDescent="0.25">
      <c r="B44" s="75" t="s">
        <v>96</v>
      </c>
      <c r="C44" s="85"/>
      <c r="D44" s="85"/>
      <c r="E44" s="85"/>
      <c r="F44" s="85"/>
      <c r="G44" s="97"/>
      <c r="H44" s="97"/>
      <c r="I44" s="97"/>
      <c r="J44" s="93"/>
      <c r="K44" s="76"/>
      <c r="L44" s="76"/>
      <c r="M44" s="76"/>
      <c r="N44" s="77"/>
    </row>
    <row r="45" spans="2:14" ht="15.75" x14ac:dyDescent="0.25">
      <c r="B45" s="75"/>
      <c r="C45" s="76"/>
      <c r="D45" s="76"/>
      <c r="E45" s="76"/>
      <c r="F45" s="76"/>
      <c r="G45" s="98"/>
      <c r="H45" s="358"/>
      <c r="I45" s="358"/>
      <c r="J45" s="358"/>
      <c r="K45" s="358"/>
      <c r="L45" s="358"/>
      <c r="M45" s="358"/>
      <c r="N45" s="359"/>
    </row>
    <row r="46" spans="2:14" ht="16.5" thickBot="1" x14ac:dyDescent="0.3">
      <c r="B46" s="89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2"/>
    </row>
    <row r="47" spans="2:14" ht="15.75" thickBot="1" x14ac:dyDescent="0.3">
      <c r="B47" s="71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2:14" x14ac:dyDescent="0.25"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4"/>
    </row>
    <row r="49" spans="2:14" x14ac:dyDescent="0.25">
      <c r="B49" s="45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8"/>
    </row>
    <row r="50" spans="2:14" x14ac:dyDescent="0.25">
      <c r="B50" s="45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8"/>
    </row>
    <row r="51" spans="2:14" x14ac:dyDescent="0.25"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8"/>
    </row>
    <row r="52" spans="2:14" x14ac:dyDescent="0.25">
      <c r="B52" s="45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8"/>
    </row>
    <row r="53" spans="2:14" x14ac:dyDescent="0.25">
      <c r="B53" s="45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8"/>
    </row>
    <row r="54" spans="2:14" x14ac:dyDescent="0.25">
      <c r="B54" s="45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8"/>
    </row>
    <row r="55" spans="2:14" x14ac:dyDescent="0.25">
      <c r="B55" s="45"/>
      <c r="C55" s="360" t="s">
        <v>114</v>
      </c>
      <c r="D55" s="360"/>
      <c r="E55" s="360"/>
      <c r="F55" s="360"/>
      <c r="G55" s="49"/>
      <c r="H55" s="360" t="s">
        <v>115</v>
      </c>
      <c r="I55" s="360"/>
      <c r="J55" s="360" t="s">
        <v>116</v>
      </c>
      <c r="K55" s="360"/>
      <c r="L55" s="360"/>
      <c r="M55" s="360"/>
      <c r="N55" s="361"/>
    </row>
    <row r="56" spans="2:14" x14ac:dyDescent="0.25">
      <c r="B56" s="45"/>
      <c r="C56" s="309" t="s">
        <v>238</v>
      </c>
      <c r="D56" s="119"/>
      <c r="E56" s="304"/>
      <c r="F56" s="119"/>
      <c r="G56" s="99"/>
      <c r="H56" s="360" t="s">
        <v>162</v>
      </c>
      <c r="I56" s="360"/>
      <c r="J56" s="360" t="s">
        <v>163</v>
      </c>
      <c r="K56" s="360"/>
      <c r="L56" s="360"/>
      <c r="M56" s="360"/>
      <c r="N56" s="361"/>
    </row>
    <row r="57" spans="2:14" x14ac:dyDescent="0.25">
      <c r="B57" s="45"/>
      <c r="C57" s="362" t="s">
        <v>84</v>
      </c>
      <c r="D57" s="362"/>
      <c r="E57" s="362"/>
      <c r="F57" s="362"/>
      <c r="G57" s="100"/>
      <c r="H57" s="360" t="s">
        <v>161</v>
      </c>
      <c r="I57" s="360"/>
      <c r="J57" s="360" t="s">
        <v>160</v>
      </c>
      <c r="K57" s="360"/>
      <c r="L57" s="360"/>
      <c r="M57" s="360"/>
      <c r="N57" s="361"/>
    </row>
    <row r="58" spans="2:14" x14ac:dyDescent="0.25">
      <c r="B58" s="45"/>
      <c r="C58" s="362" t="s">
        <v>85</v>
      </c>
      <c r="D58" s="362"/>
      <c r="E58" s="362"/>
      <c r="F58" s="362"/>
      <c r="G58" s="100"/>
      <c r="H58" s="360" t="s">
        <v>85</v>
      </c>
      <c r="I58" s="360"/>
      <c r="J58" s="362" t="s">
        <v>85</v>
      </c>
      <c r="K58" s="362"/>
      <c r="L58" s="362"/>
      <c r="M58" s="362"/>
      <c r="N58" s="363"/>
    </row>
    <row r="59" spans="2:14" ht="15.75" thickBot="1" x14ac:dyDescent="0.3">
      <c r="B59" s="101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3"/>
    </row>
  </sheetData>
  <mergeCells count="38">
    <mergeCell ref="C57:F57"/>
    <mergeCell ref="H57:I57"/>
    <mergeCell ref="J57:N57"/>
    <mergeCell ref="C58:F58"/>
    <mergeCell ref="H58:I58"/>
    <mergeCell ref="J58:N58"/>
    <mergeCell ref="H45:N45"/>
    <mergeCell ref="C55:F55"/>
    <mergeCell ref="H55:I55"/>
    <mergeCell ref="J55:N55"/>
    <mergeCell ref="H56:I56"/>
    <mergeCell ref="J56:N56"/>
    <mergeCell ref="G37:H37"/>
    <mergeCell ref="I37:J37"/>
    <mergeCell ref="B41:E41"/>
    <mergeCell ref="B43:E43"/>
    <mergeCell ref="H43:N43"/>
    <mergeCell ref="F41:N42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P4:U7"/>
    <mergeCell ref="B10:K10"/>
    <mergeCell ref="M10:N10"/>
    <mergeCell ref="D11:H11"/>
    <mergeCell ref="L11:N11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zoomScaleNormal="85" zoomScaleSheetLayoutView="100" workbookViewId="0">
      <selection activeCell="H11" sqref="H11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8"/>
      <c r="C2" s="179"/>
      <c r="D2" s="179"/>
      <c r="E2" s="179"/>
      <c r="F2" s="180"/>
      <c r="G2" s="179"/>
      <c r="H2" s="179"/>
      <c r="I2" s="179"/>
      <c r="J2" s="181"/>
      <c r="K2" s="183"/>
      <c r="L2" s="183"/>
      <c r="M2" s="183"/>
      <c r="N2" s="183"/>
      <c r="O2" s="15"/>
    </row>
    <row r="3" spans="2:20" ht="15" customHeight="1" x14ac:dyDescent="0.25">
      <c r="B3" s="182"/>
      <c r="C3" s="183"/>
      <c r="D3" s="380" t="s">
        <v>223</v>
      </c>
      <c r="E3" s="380"/>
      <c r="F3" s="380"/>
      <c r="G3" s="380"/>
      <c r="H3" s="183"/>
      <c r="I3" s="183"/>
      <c r="J3" s="185"/>
      <c r="K3" s="183"/>
      <c r="L3" s="183"/>
      <c r="M3" s="183"/>
      <c r="N3" s="183"/>
      <c r="O3" s="328" t="s">
        <v>222</v>
      </c>
      <c r="P3" s="328"/>
      <c r="Q3" s="328"/>
      <c r="R3" s="328"/>
      <c r="S3" s="328"/>
      <c r="T3" s="328"/>
    </row>
    <row r="4" spans="2:20" x14ac:dyDescent="0.25">
      <c r="B4" s="182"/>
      <c r="C4" s="186"/>
      <c r="D4" s="380"/>
      <c r="E4" s="380"/>
      <c r="F4" s="380"/>
      <c r="G4" s="380"/>
      <c r="H4" s="186"/>
      <c r="I4" s="186"/>
      <c r="J4" s="185"/>
      <c r="K4" s="183"/>
      <c r="L4" s="183"/>
      <c r="M4" s="183"/>
      <c r="N4" s="183"/>
      <c r="O4" s="328"/>
      <c r="P4" s="328"/>
      <c r="Q4" s="328"/>
      <c r="R4" s="328"/>
      <c r="S4" s="328"/>
      <c r="T4" s="328"/>
    </row>
    <row r="5" spans="2:20" x14ac:dyDescent="0.25">
      <c r="B5" s="182"/>
      <c r="C5" s="186"/>
      <c r="D5" s="380"/>
      <c r="E5" s="380"/>
      <c r="F5" s="380"/>
      <c r="G5" s="380"/>
      <c r="H5" s="186"/>
      <c r="I5" s="186"/>
      <c r="J5" s="185"/>
      <c r="K5" s="183"/>
      <c r="L5" s="183"/>
      <c r="M5" s="183"/>
      <c r="N5" s="183"/>
      <c r="O5" s="328"/>
      <c r="P5" s="328"/>
      <c r="Q5" s="328"/>
      <c r="R5" s="328"/>
      <c r="S5" s="328"/>
      <c r="T5" s="328"/>
    </row>
    <row r="6" spans="2:20" x14ac:dyDescent="0.25">
      <c r="B6" s="182"/>
      <c r="C6" s="186"/>
      <c r="D6" s="380"/>
      <c r="E6" s="380"/>
      <c r="F6" s="380"/>
      <c r="G6" s="380"/>
      <c r="H6" s="186"/>
      <c r="I6" s="186"/>
      <c r="J6" s="185"/>
      <c r="K6" s="183"/>
      <c r="L6" s="183"/>
      <c r="M6" s="183"/>
      <c r="N6" s="183"/>
      <c r="O6" s="328"/>
      <c r="P6" s="328"/>
      <c r="Q6" s="328"/>
      <c r="R6" s="328"/>
      <c r="S6" s="328"/>
      <c r="T6" s="328"/>
    </row>
    <row r="7" spans="2:20" x14ac:dyDescent="0.25">
      <c r="B7" s="182"/>
      <c r="C7" s="186"/>
      <c r="D7" s="186"/>
      <c r="E7" s="186"/>
      <c r="F7" s="186"/>
      <c r="G7" s="186"/>
      <c r="H7" s="186"/>
      <c r="I7" s="186"/>
      <c r="J7" s="185"/>
      <c r="K7" s="183"/>
      <c r="L7" s="183"/>
      <c r="M7" s="183"/>
      <c r="N7" s="183"/>
      <c r="O7" s="15"/>
    </row>
    <row r="8" spans="2:20" x14ac:dyDescent="0.25">
      <c r="B8" s="182"/>
      <c r="C8" s="186"/>
      <c r="D8" s="186"/>
      <c r="E8" s="186"/>
      <c r="F8" s="186"/>
      <c r="G8" s="186"/>
      <c r="H8" s="186"/>
      <c r="I8" s="186"/>
      <c r="J8" s="185"/>
      <c r="K8" s="183"/>
      <c r="L8" s="183"/>
      <c r="M8" s="183"/>
      <c r="N8" s="183"/>
      <c r="O8" s="15"/>
    </row>
    <row r="9" spans="2:20" x14ac:dyDescent="0.25">
      <c r="B9" s="182"/>
      <c r="C9" s="204"/>
      <c r="D9" s="203" t="s">
        <v>224</v>
      </c>
      <c r="E9" s="310" t="s">
        <v>239</v>
      </c>
      <c r="F9" s="205"/>
      <c r="G9" s="156"/>
      <c r="H9" s="156"/>
      <c r="I9" s="188"/>
      <c r="J9" s="189"/>
      <c r="K9" s="187"/>
      <c r="L9" s="183"/>
      <c r="M9" s="183"/>
      <c r="N9" s="183"/>
      <c r="O9" s="15"/>
    </row>
    <row r="10" spans="2:20" ht="17.25" customHeight="1" x14ac:dyDescent="0.25">
      <c r="B10" s="182"/>
      <c r="C10" s="204"/>
      <c r="D10" s="203" t="s">
        <v>30</v>
      </c>
      <c r="E10" s="311">
        <v>40</v>
      </c>
      <c r="F10" s="205" t="s">
        <v>31</v>
      </c>
      <c r="G10" s="187"/>
      <c r="H10" s="187"/>
      <c r="I10" s="187"/>
      <c r="J10" s="189"/>
      <c r="K10" s="187"/>
      <c r="L10" s="183"/>
      <c r="M10" s="183"/>
      <c r="N10" s="183"/>
      <c r="O10" s="15"/>
    </row>
    <row r="11" spans="2:20" ht="22.5" customHeight="1" x14ac:dyDescent="0.25">
      <c r="B11" s="190"/>
      <c r="C11" s="183"/>
      <c r="D11" s="191" t="s">
        <v>86</v>
      </c>
      <c r="E11" s="183"/>
      <c r="F11" s="184"/>
      <c r="G11" s="183"/>
      <c r="H11" s="183"/>
      <c r="I11" s="382" t="s">
        <v>32</v>
      </c>
      <c r="J11" s="383"/>
      <c r="K11" s="202"/>
      <c r="L11" s="183"/>
      <c r="M11" s="183"/>
      <c r="N11" s="183"/>
      <c r="O11" s="15"/>
    </row>
    <row r="12" spans="2:20" ht="15.75" thickBot="1" x14ac:dyDescent="0.3">
      <c r="B12" s="182"/>
      <c r="C12" s="183"/>
      <c r="D12" s="183"/>
      <c r="E12" s="183"/>
      <c r="F12" s="184"/>
      <c r="G12" s="183"/>
      <c r="H12" s="183"/>
      <c r="I12" s="183"/>
      <c r="J12" s="185"/>
      <c r="K12" s="183"/>
      <c r="L12" s="183"/>
      <c r="M12" s="183"/>
      <c r="N12" s="183"/>
      <c r="O12" s="15"/>
    </row>
    <row r="13" spans="2:20" ht="15.75" thickBot="1" x14ac:dyDescent="0.3">
      <c r="B13" s="384" t="s">
        <v>33</v>
      </c>
      <c r="C13" s="385"/>
      <c r="D13" s="385"/>
      <c r="E13" s="385"/>
      <c r="F13" s="385"/>
      <c r="G13" s="385"/>
      <c r="H13" s="386"/>
      <c r="I13" s="387"/>
      <c r="J13" s="220">
        <f>PLANILHA_SINTÉTICA!N28</f>
        <v>182984.0626</v>
      </c>
      <c r="K13" s="194"/>
      <c r="L13" s="201"/>
      <c r="M13" s="201"/>
      <c r="N13" s="201"/>
      <c r="O13" s="15"/>
    </row>
    <row r="14" spans="2:20" ht="15.75" thickBot="1" x14ac:dyDescent="0.3">
      <c r="B14" s="388" t="s">
        <v>0</v>
      </c>
      <c r="C14" s="390" t="s">
        <v>34</v>
      </c>
      <c r="D14" s="388" t="s">
        <v>35</v>
      </c>
      <c r="E14" s="388" t="s">
        <v>36</v>
      </c>
      <c r="F14" s="368" t="s">
        <v>37</v>
      </c>
      <c r="G14" s="370" t="s">
        <v>38</v>
      </c>
      <c r="H14" s="372" t="s">
        <v>39</v>
      </c>
      <c r="I14" s="373"/>
      <c r="J14" s="374"/>
      <c r="K14" s="192"/>
      <c r="L14" s="30"/>
      <c r="M14" s="30"/>
      <c r="N14" s="30"/>
    </row>
    <row r="15" spans="2:20" ht="15.75" thickBot="1" x14ac:dyDescent="0.3">
      <c r="B15" s="389"/>
      <c r="C15" s="391"/>
      <c r="D15" s="389"/>
      <c r="E15" s="389"/>
      <c r="F15" s="369"/>
      <c r="G15" s="371"/>
      <c r="H15" s="208" t="s">
        <v>40</v>
      </c>
      <c r="I15" s="206" t="s">
        <v>41</v>
      </c>
      <c r="J15" s="206" t="s">
        <v>42</v>
      </c>
      <c r="K15" s="192"/>
      <c r="L15" s="30"/>
      <c r="M15" s="30"/>
      <c r="N15" s="30"/>
    </row>
    <row r="16" spans="2:20" ht="15.75" thickBot="1" x14ac:dyDescent="0.3">
      <c r="B16" s="210">
        <v>1</v>
      </c>
      <c r="C16" s="221" t="s">
        <v>43</v>
      </c>
      <c r="D16" s="222">
        <f>E16*$J$13</f>
        <v>10064.123443</v>
      </c>
      <c r="E16" s="216">
        <v>5.5E-2</v>
      </c>
      <c r="F16" s="212"/>
      <c r="G16" s="210" t="str">
        <f>IF(AND(E16&gt;=H16,E16&lt;=J16),"OK","DIFERE")</f>
        <v>OK</v>
      </c>
      <c r="H16" s="209">
        <v>0.03</v>
      </c>
      <c r="I16" s="207">
        <v>0.04</v>
      </c>
      <c r="J16" s="207">
        <v>5.5E-2</v>
      </c>
      <c r="K16" s="193"/>
      <c r="L16" s="29" t="s">
        <v>44</v>
      </c>
      <c r="M16" s="29" t="s">
        <v>45</v>
      </c>
      <c r="N16" s="29"/>
    </row>
    <row r="17" spans="2:14" ht="15.75" thickBot="1" x14ac:dyDescent="0.3">
      <c r="B17" s="210">
        <v>2</v>
      </c>
      <c r="C17" s="221" t="s">
        <v>46</v>
      </c>
      <c r="D17" s="222">
        <f>E17*$J$13</f>
        <v>1463.8725008000001</v>
      </c>
      <c r="E17" s="217">
        <v>8.0000000000000002E-3</v>
      </c>
      <c r="F17" s="212"/>
      <c r="G17" s="210" t="str">
        <f>IF(AND(E17&gt;=H17,E17&lt;=J17),"OK","DIFERE")</f>
        <v>OK</v>
      </c>
      <c r="H17" s="209">
        <v>8.0000000000000002E-3</v>
      </c>
      <c r="I17" s="207">
        <v>8.0000000000000002E-3</v>
      </c>
      <c r="J17" s="207">
        <v>0.01</v>
      </c>
      <c r="K17" s="193"/>
      <c r="L17" s="29" t="s">
        <v>47</v>
      </c>
      <c r="M17" s="29" t="s">
        <v>48</v>
      </c>
      <c r="N17" s="29"/>
    </row>
    <row r="18" spans="2:14" ht="15.75" thickBot="1" x14ac:dyDescent="0.3">
      <c r="B18" s="210">
        <v>3</v>
      </c>
      <c r="C18" s="221" t="s">
        <v>49</v>
      </c>
      <c r="D18" s="222">
        <f>E18*$J$13</f>
        <v>1884.73584478</v>
      </c>
      <c r="E18" s="217">
        <v>1.03E-2</v>
      </c>
      <c r="F18" s="212"/>
      <c r="G18" s="210" t="str">
        <f>IF(AND(E18&gt;=H18,E18&lt;=J18),"OK","DIFERE")</f>
        <v>OK</v>
      </c>
      <c r="H18" s="209">
        <v>9.7000000000000003E-3</v>
      </c>
      <c r="I18" s="207">
        <v>1.2699999999999999E-2</v>
      </c>
      <c r="J18" s="207">
        <v>1.2699999999999999E-2</v>
      </c>
      <c r="K18" s="193"/>
      <c r="L18" s="29" t="s">
        <v>50</v>
      </c>
      <c r="M18" s="29" t="s">
        <v>51</v>
      </c>
      <c r="N18" s="29"/>
    </row>
    <row r="19" spans="2:14" ht="15.75" thickBot="1" x14ac:dyDescent="0.3">
      <c r="B19" s="210">
        <v>4</v>
      </c>
      <c r="C19" s="221" t="s">
        <v>52</v>
      </c>
      <c r="D19" s="222">
        <f>E19*($J$13+D16+D17+D18)</f>
        <v>1158.741086892622</v>
      </c>
      <c r="E19" s="217">
        <v>5.8999999999999999E-3</v>
      </c>
      <c r="F19" s="212"/>
      <c r="G19" s="210" t="str">
        <f>IF(AND(E19&gt;=H19,E19&lt;=J19),"OK","DIFERE")</f>
        <v>OK</v>
      </c>
      <c r="H19" s="209">
        <v>5.8999999999999999E-3</v>
      </c>
      <c r="I19" s="207">
        <v>1.23E-2</v>
      </c>
      <c r="J19" s="207">
        <v>1.3899999999999999E-2</v>
      </c>
      <c r="K19" s="193"/>
      <c r="L19" s="29" t="s">
        <v>53</v>
      </c>
      <c r="M19" s="29" t="s">
        <v>54</v>
      </c>
      <c r="N19" s="29"/>
    </row>
    <row r="20" spans="2:14" ht="15.75" thickBot="1" x14ac:dyDescent="0.3">
      <c r="B20" s="214">
        <v>5</v>
      </c>
      <c r="C20" s="223" t="s">
        <v>55</v>
      </c>
      <c r="D20" s="224">
        <f>E20*($J$13+D16+D17+D18+D19)</f>
        <v>11389.076620160995</v>
      </c>
      <c r="E20" s="218">
        <v>5.765E-2</v>
      </c>
      <c r="F20" s="212"/>
      <c r="G20" s="210" t="s">
        <v>159</v>
      </c>
      <c r="H20" s="209">
        <v>6.1600000000000002E-2</v>
      </c>
      <c r="I20" s="207">
        <v>7.3999999999999996E-2</v>
      </c>
      <c r="J20" s="207">
        <v>8.9599999999999999E-2</v>
      </c>
      <c r="K20" s="193"/>
      <c r="L20" s="29" t="s">
        <v>56</v>
      </c>
      <c r="M20" s="29" t="s">
        <v>57</v>
      </c>
      <c r="N20" s="29"/>
    </row>
    <row r="21" spans="2:14" ht="15.75" thickBot="1" x14ac:dyDescent="0.3">
      <c r="B21" s="210">
        <v>6</v>
      </c>
      <c r="C21" s="225" t="s">
        <v>58</v>
      </c>
      <c r="D21" s="219">
        <f>E21*$J$13*(1+E28)</f>
        <v>19785.121999203402</v>
      </c>
      <c r="E21" s="207">
        <f>SUM(E22:E25)</f>
        <v>8.6499999999999994E-2</v>
      </c>
      <c r="F21" s="184"/>
      <c r="G21" s="183"/>
      <c r="H21" s="195"/>
      <c r="I21" s="195"/>
      <c r="J21" s="196"/>
      <c r="K21" s="195"/>
      <c r="L21" s="29" t="s">
        <v>59</v>
      </c>
      <c r="M21" s="29" t="s">
        <v>60</v>
      </c>
      <c r="N21" s="29"/>
    </row>
    <row r="22" spans="2:14" ht="15.75" thickBot="1" x14ac:dyDescent="0.3">
      <c r="B22" s="215" t="s">
        <v>61</v>
      </c>
      <c r="C22" s="364" t="s">
        <v>62</v>
      </c>
      <c r="D22" s="365"/>
      <c r="E22" s="217">
        <v>6.4999999999999997E-3</v>
      </c>
      <c r="F22" s="184"/>
      <c r="G22" s="183"/>
      <c r="H22" s="183"/>
      <c r="I22" s="183"/>
      <c r="J22" s="185"/>
      <c r="K22" s="183"/>
      <c r="L22" s="29"/>
      <c r="M22" s="29"/>
      <c r="N22" s="29"/>
    </row>
    <row r="23" spans="2:14" ht="15.75" thickBot="1" x14ac:dyDescent="0.3">
      <c r="B23" s="215" t="s">
        <v>63</v>
      </c>
      <c r="C23" s="364" t="s">
        <v>64</v>
      </c>
      <c r="D23" s="365"/>
      <c r="E23" s="217">
        <v>0.03</v>
      </c>
      <c r="F23" s="184"/>
      <c r="G23" s="183"/>
      <c r="H23" s="183"/>
      <c r="I23" s="183"/>
      <c r="J23" s="185"/>
      <c r="K23" s="183"/>
      <c r="L23" s="29"/>
      <c r="M23" s="29"/>
      <c r="N23" s="29"/>
    </row>
    <row r="24" spans="2:14" ht="15.75" thickBot="1" x14ac:dyDescent="0.3">
      <c r="B24" s="215" t="s">
        <v>65</v>
      </c>
      <c r="C24" s="364" t="s">
        <v>66</v>
      </c>
      <c r="D24" s="365"/>
      <c r="E24" s="217">
        <v>0.05</v>
      </c>
      <c r="F24" s="184"/>
      <c r="G24" s="183"/>
      <c r="H24" s="183"/>
      <c r="I24" s="183"/>
      <c r="J24" s="185"/>
      <c r="K24" s="183"/>
      <c r="L24" s="29"/>
      <c r="M24" s="29"/>
      <c r="N24" s="29"/>
    </row>
    <row r="25" spans="2:14" ht="15.75" thickBot="1" x14ac:dyDescent="0.3">
      <c r="B25" s="226" t="s">
        <v>67</v>
      </c>
      <c r="C25" s="366" t="s">
        <v>68</v>
      </c>
      <c r="D25" s="367"/>
      <c r="E25" s="218">
        <v>0</v>
      </c>
      <c r="F25" s="184"/>
      <c r="G25" s="183"/>
      <c r="H25" s="183"/>
      <c r="I25" s="183"/>
      <c r="J25" s="185"/>
      <c r="K25" s="183"/>
      <c r="L25" s="29"/>
      <c r="M25" s="29"/>
      <c r="N25" s="29"/>
    </row>
    <row r="26" spans="2:14" ht="15.75" thickBot="1" x14ac:dyDescent="0.3">
      <c r="B26" s="376" t="s">
        <v>69</v>
      </c>
      <c r="C26" s="377"/>
      <c r="D26" s="213">
        <f>PLANILHA_SINTÉTICA!N29</f>
        <v>45746.015650000001</v>
      </c>
      <c r="E26" s="227"/>
      <c r="F26" s="210"/>
      <c r="G26" s="376" t="s">
        <v>70</v>
      </c>
      <c r="H26" s="378"/>
      <c r="I26" s="378"/>
      <c r="J26" s="377"/>
      <c r="K26" s="184"/>
      <c r="L26" s="29"/>
      <c r="M26" s="29"/>
      <c r="N26" s="29"/>
    </row>
    <row r="27" spans="2:14" ht="15.75" thickBot="1" x14ac:dyDescent="0.3">
      <c r="B27" s="376" t="s">
        <v>71</v>
      </c>
      <c r="C27" s="377"/>
      <c r="D27" s="213">
        <f>D26+J13</f>
        <v>228730.07825000002</v>
      </c>
      <c r="E27" s="227"/>
      <c r="F27" s="210"/>
      <c r="G27" s="211" t="s">
        <v>72</v>
      </c>
      <c r="H27" s="207">
        <v>0.2034</v>
      </c>
      <c r="I27" s="207">
        <v>0.22120000000000001</v>
      </c>
      <c r="J27" s="207">
        <v>0.25</v>
      </c>
      <c r="K27" s="193"/>
      <c r="L27" s="29"/>
      <c r="M27" s="29"/>
      <c r="N27" s="29"/>
    </row>
    <row r="28" spans="2:14" ht="15.75" thickBot="1" x14ac:dyDescent="0.3">
      <c r="B28" s="376" t="s">
        <v>73</v>
      </c>
      <c r="C28" s="378"/>
      <c r="D28" s="377"/>
      <c r="E28" s="228">
        <f>(((1+$E16+$E17+$E18)*(1+$E19)*(1+$E20)/(1-$E21)))-1</f>
        <v>0.24999811920689652</v>
      </c>
      <c r="F28" s="210" t="str">
        <f>IF(AND($E28&gt;=$H28,$E28&lt;=$J28),"OK","DIFERE")</f>
        <v>OK</v>
      </c>
      <c r="G28" s="211" t="s">
        <v>74</v>
      </c>
      <c r="H28" s="207">
        <f>((H27+1)*(1-F31))/((1-F31)-E25)-1</f>
        <v>0.20340000000000003</v>
      </c>
      <c r="I28" s="207">
        <f>((I27+1)*(1-F31))/((1-F31)-E25)-1</f>
        <v>0.22120000000000006</v>
      </c>
      <c r="J28" s="207">
        <f>((J27+1)*(1-F31))/((1-F31)-E25)-1</f>
        <v>0.25</v>
      </c>
      <c r="K28" s="193"/>
      <c r="L28" s="29"/>
      <c r="M28" s="29"/>
      <c r="N28" s="29"/>
    </row>
    <row r="29" spans="2:14" ht="15.75" thickBot="1" x14ac:dyDescent="0.3">
      <c r="B29" s="182"/>
      <c r="C29" s="183"/>
      <c r="D29" s="183"/>
      <c r="E29" s="183"/>
      <c r="F29" s="184"/>
      <c r="G29" s="183"/>
      <c r="H29" s="183"/>
      <c r="I29" s="183"/>
      <c r="J29" s="185"/>
      <c r="K29" s="183"/>
      <c r="L29" s="29"/>
      <c r="M29" s="29"/>
      <c r="N29" s="29"/>
    </row>
    <row r="30" spans="2:14" x14ac:dyDescent="0.25">
      <c r="B30" s="182"/>
      <c r="C30" s="183"/>
      <c r="D30" s="183"/>
      <c r="E30" s="183"/>
      <c r="F30" s="184"/>
      <c r="G30" s="178" t="s">
        <v>75</v>
      </c>
      <c r="H30" s="179"/>
      <c r="I30" s="179"/>
      <c r="J30" s="181"/>
      <c r="K30" s="183"/>
      <c r="L30" s="29"/>
      <c r="M30" s="29"/>
      <c r="N30" s="29"/>
    </row>
    <row r="31" spans="2:14" x14ac:dyDescent="0.25">
      <c r="B31" s="182"/>
      <c r="C31" s="183"/>
      <c r="D31" s="183"/>
      <c r="E31" s="183"/>
      <c r="F31" s="184"/>
      <c r="G31" s="182"/>
      <c r="H31" s="183"/>
      <c r="I31" s="183"/>
      <c r="J31" s="185"/>
      <c r="K31" s="183"/>
      <c r="L31" s="29"/>
      <c r="M31" s="29"/>
      <c r="N31" s="29"/>
    </row>
    <row r="32" spans="2:14" x14ac:dyDescent="0.25">
      <c r="B32" s="182"/>
      <c r="C32" s="183"/>
      <c r="D32" s="183"/>
      <c r="E32" s="183"/>
      <c r="F32" s="184"/>
      <c r="G32" s="182"/>
      <c r="H32" s="183"/>
      <c r="I32" s="183"/>
      <c r="J32" s="185"/>
      <c r="K32" s="183"/>
      <c r="L32" s="29"/>
      <c r="M32" s="29"/>
      <c r="N32" s="29"/>
    </row>
    <row r="33" spans="2:14" x14ac:dyDescent="0.25">
      <c r="B33" s="182"/>
      <c r="C33" s="183"/>
      <c r="D33" s="183"/>
      <c r="E33" s="183"/>
      <c r="F33" s="184"/>
      <c r="G33" s="182"/>
      <c r="H33" s="183"/>
      <c r="I33" s="183"/>
      <c r="J33" s="185"/>
      <c r="K33" s="183"/>
      <c r="L33" s="29"/>
      <c r="M33" s="29"/>
      <c r="N33" s="29"/>
    </row>
    <row r="34" spans="2:14" x14ac:dyDescent="0.25">
      <c r="B34" s="182" t="s">
        <v>76</v>
      </c>
      <c r="C34" s="183"/>
      <c r="D34" s="183"/>
      <c r="E34" s="183"/>
      <c r="F34" s="184"/>
      <c r="G34" s="182"/>
      <c r="H34" s="183"/>
      <c r="I34" s="183"/>
      <c r="J34" s="185"/>
      <c r="K34" s="183"/>
      <c r="L34" s="29"/>
      <c r="M34" s="29"/>
      <c r="N34" s="29"/>
    </row>
    <row r="35" spans="2:14" x14ac:dyDescent="0.25">
      <c r="B35" s="182" t="s">
        <v>77</v>
      </c>
      <c r="C35" s="183"/>
      <c r="D35" s="183"/>
      <c r="E35" s="183"/>
      <c r="F35" s="184"/>
      <c r="G35" s="182"/>
      <c r="H35" s="183"/>
      <c r="I35" s="183"/>
      <c r="J35" s="185"/>
      <c r="K35" s="183"/>
      <c r="L35" s="29"/>
      <c r="M35" s="29"/>
      <c r="N35" s="29"/>
    </row>
    <row r="36" spans="2:14" ht="15.75" thickBot="1" x14ac:dyDescent="0.3">
      <c r="B36" s="182" t="s">
        <v>78</v>
      </c>
      <c r="C36" s="183"/>
      <c r="D36" s="183"/>
      <c r="E36" s="183"/>
      <c r="F36" s="184"/>
      <c r="G36" s="197"/>
      <c r="H36" s="198"/>
      <c r="I36" s="198"/>
      <c r="J36" s="200"/>
      <c r="K36" s="183"/>
      <c r="L36" s="29"/>
      <c r="M36" s="29"/>
      <c r="N36" s="29"/>
    </row>
    <row r="37" spans="2:14" x14ac:dyDescent="0.25">
      <c r="B37" s="182" t="s">
        <v>79</v>
      </c>
      <c r="C37" s="183"/>
      <c r="D37" s="183"/>
      <c r="E37" s="183"/>
      <c r="F37" s="184"/>
      <c r="G37" s="183"/>
      <c r="H37" s="183"/>
      <c r="I37" s="183"/>
      <c r="J37" s="185"/>
      <c r="K37" s="183"/>
      <c r="L37" s="29"/>
      <c r="M37" s="29"/>
      <c r="N37" s="29"/>
    </row>
    <row r="38" spans="2:14" x14ac:dyDescent="0.25">
      <c r="B38" s="182" t="s">
        <v>80</v>
      </c>
      <c r="C38" s="183"/>
      <c r="D38" s="183"/>
      <c r="E38" s="183"/>
      <c r="F38" s="184"/>
      <c r="G38" s="183"/>
      <c r="H38" s="183"/>
      <c r="I38" s="183"/>
      <c r="J38" s="185"/>
      <c r="K38" s="183"/>
      <c r="L38" s="29"/>
      <c r="M38" s="29"/>
      <c r="N38" s="29"/>
    </row>
    <row r="39" spans="2:14" x14ac:dyDescent="0.25">
      <c r="B39" s="182" t="s">
        <v>81</v>
      </c>
      <c r="C39" s="183"/>
      <c r="D39" s="183"/>
      <c r="E39" s="183"/>
      <c r="F39" s="184"/>
      <c r="G39" s="183"/>
      <c r="H39" s="183"/>
      <c r="I39" s="183"/>
      <c r="J39" s="185"/>
      <c r="K39" s="183"/>
      <c r="L39" s="29"/>
      <c r="M39" s="29"/>
      <c r="N39" s="29"/>
    </row>
    <row r="40" spans="2:14" x14ac:dyDescent="0.25">
      <c r="B40" s="182" t="s">
        <v>82</v>
      </c>
      <c r="C40" s="183"/>
      <c r="D40" s="183"/>
      <c r="E40" s="183"/>
      <c r="F40" s="184"/>
      <c r="G40" s="183"/>
      <c r="H40" s="183"/>
      <c r="I40" s="183"/>
      <c r="J40" s="185"/>
      <c r="K40" s="183"/>
      <c r="L40" s="29"/>
      <c r="M40" s="29"/>
      <c r="N40" s="29"/>
    </row>
    <row r="41" spans="2:14" ht="15.75" thickBot="1" x14ac:dyDescent="0.3">
      <c r="B41" s="182" t="s">
        <v>83</v>
      </c>
      <c r="C41" s="183"/>
      <c r="D41" s="183"/>
      <c r="E41" s="183"/>
      <c r="F41" s="184"/>
      <c r="G41" s="381"/>
      <c r="H41" s="381"/>
      <c r="I41" s="381"/>
      <c r="J41" s="185"/>
      <c r="K41" s="183"/>
      <c r="L41" s="29"/>
      <c r="M41" s="29"/>
      <c r="N41" s="29"/>
    </row>
    <row r="42" spans="2:14" x14ac:dyDescent="0.25">
      <c r="B42" s="182"/>
      <c r="C42" s="183"/>
      <c r="D42" s="183"/>
      <c r="E42" s="183"/>
      <c r="F42" s="184"/>
      <c r="G42" s="379" t="s">
        <v>235</v>
      </c>
      <c r="H42" s="379"/>
      <c r="I42" s="379"/>
      <c r="J42" s="185"/>
      <c r="K42" s="183"/>
      <c r="L42" s="29"/>
      <c r="M42" s="29"/>
      <c r="N42" s="29"/>
    </row>
    <row r="43" spans="2:14" x14ac:dyDescent="0.25">
      <c r="B43" s="182"/>
      <c r="C43" s="183"/>
      <c r="D43" s="183"/>
      <c r="E43" s="183"/>
      <c r="F43" s="184"/>
      <c r="G43" s="375" t="s">
        <v>84</v>
      </c>
      <c r="H43" s="375"/>
      <c r="I43" s="375"/>
      <c r="J43" s="185"/>
      <c r="K43" s="183"/>
      <c r="L43" s="29"/>
      <c r="M43" s="29"/>
      <c r="N43" s="29"/>
    </row>
    <row r="44" spans="2:14" x14ac:dyDescent="0.25">
      <c r="B44" s="182"/>
      <c r="C44" s="183"/>
      <c r="D44" s="183"/>
      <c r="E44" s="183"/>
      <c r="F44" s="184"/>
      <c r="G44" s="375" t="s">
        <v>85</v>
      </c>
      <c r="H44" s="375"/>
      <c r="I44" s="375"/>
      <c r="J44" s="185"/>
      <c r="K44" s="183"/>
      <c r="L44" s="29"/>
      <c r="M44" s="29"/>
      <c r="N44" s="29"/>
    </row>
    <row r="45" spans="2:14" ht="15.75" thickBot="1" x14ac:dyDescent="0.3">
      <c r="B45" s="197"/>
      <c r="C45" s="198"/>
      <c r="D45" s="198"/>
      <c r="E45" s="198"/>
      <c r="F45" s="199"/>
      <c r="G45" s="198"/>
      <c r="H45" s="198"/>
      <c r="I45" s="198"/>
      <c r="J45" s="200"/>
      <c r="K45" s="183"/>
      <c r="L45" s="29"/>
      <c r="M45" s="29"/>
      <c r="N45" s="29"/>
    </row>
  </sheetData>
  <mergeCells count="23"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  <mergeCell ref="C24:D24"/>
    <mergeCell ref="C25:D25"/>
    <mergeCell ref="F14:F15"/>
    <mergeCell ref="G14:G15"/>
    <mergeCell ref="H14:J14"/>
    <mergeCell ref="C22:D22"/>
    <mergeCell ref="C23:D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B6" sqref="B6:J6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30"/>
      <c r="C2" s="231"/>
      <c r="D2" s="231"/>
      <c r="E2" s="231"/>
      <c r="F2" s="231"/>
      <c r="G2" s="231"/>
      <c r="H2" s="231"/>
      <c r="I2" s="231"/>
      <c r="J2" s="232"/>
    </row>
    <row r="3" spans="2:18" x14ac:dyDescent="0.25">
      <c r="B3" s="233"/>
      <c r="C3" s="177"/>
      <c r="D3" s="177"/>
      <c r="E3" s="177"/>
      <c r="F3" s="177"/>
      <c r="G3" s="177"/>
      <c r="H3" s="177"/>
      <c r="I3" s="177"/>
      <c r="J3" s="234"/>
    </row>
    <row r="4" spans="2:18" x14ac:dyDescent="0.25">
      <c r="B4" s="233"/>
      <c r="C4" s="177"/>
      <c r="D4" s="177"/>
      <c r="E4" s="177"/>
      <c r="F4" s="177"/>
      <c r="G4" s="177"/>
      <c r="H4" s="177"/>
      <c r="I4" s="177"/>
      <c r="J4" s="234"/>
      <c r="M4" s="328" t="s">
        <v>222</v>
      </c>
      <c r="N4" s="328"/>
      <c r="O4" s="328"/>
      <c r="P4" s="328"/>
      <c r="Q4" s="328"/>
      <c r="R4" s="328"/>
    </row>
    <row r="5" spans="2:18" x14ac:dyDescent="0.25">
      <c r="B5" s="233"/>
      <c r="C5" s="177"/>
      <c r="D5" s="177"/>
      <c r="E5" s="177"/>
      <c r="F5" s="177"/>
      <c r="G5" s="177"/>
      <c r="H5" s="177"/>
      <c r="I5" s="177"/>
      <c r="J5" s="234"/>
      <c r="M5" s="328"/>
      <c r="N5" s="328"/>
      <c r="O5" s="328"/>
      <c r="P5" s="328"/>
      <c r="Q5" s="328"/>
      <c r="R5" s="328"/>
    </row>
    <row r="6" spans="2:18" ht="36" customHeight="1" x14ac:dyDescent="0.25">
      <c r="B6" s="392" t="s">
        <v>149</v>
      </c>
      <c r="C6" s="393"/>
      <c r="D6" s="393"/>
      <c r="E6" s="393"/>
      <c r="F6" s="393"/>
      <c r="G6" s="393"/>
      <c r="H6" s="393"/>
      <c r="I6" s="393"/>
      <c r="J6" s="394"/>
      <c r="M6" s="328"/>
      <c r="N6" s="328"/>
      <c r="O6" s="328"/>
      <c r="P6" s="328"/>
      <c r="Q6" s="328"/>
      <c r="R6" s="328"/>
    </row>
    <row r="7" spans="2:18" x14ac:dyDescent="0.25">
      <c r="B7" s="233"/>
      <c r="C7" s="414" t="s">
        <v>132</v>
      </c>
      <c r="D7" s="414"/>
      <c r="E7" s="414"/>
      <c r="F7" s="414"/>
      <c r="G7" s="414"/>
      <c r="H7" s="414"/>
      <c r="I7" s="414"/>
      <c r="J7" s="415"/>
      <c r="M7" s="328"/>
      <c r="N7" s="328"/>
      <c r="O7" s="328"/>
      <c r="P7" s="328"/>
      <c r="Q7" s="328"/>
      <c r="R7" s="328"/>
    </row>
    <row r="8" spans="2:18" x14ac:dyDescent="0.25">
      <c r="B8" s="233"/>
      <c r="C8" s="414" t="s">
        <v>131</v>
      </c>
      <c r="D8" s="414"/>
      <c r="E8" s="414"/>
      <c r="F8" s="414"/>
      <c r="G8" s="414"/>
      <c r="H8" s="414"/>
      <c r="I8" s="414"/>
      <c r="J8" s="415"/>
    </row>
    <row r="9" spans="2:18" x14ac:dyDescent="0.25">
      <c r="B9" s="233"/>
      <c r="C9" s="144" t="s">
        <v>133</v>
      </c>
      <c r="D9" s="177"/>
      <c r="E9" s="144"/>
      <c r="F9" s="229" t="s">
        <v>240</v>
      </c>
      <c r="H9" s="137"/>
      <c r="I9" s="147" t="s">
        <v>136</v>
      </c>
      <c r="J9" s="313" t="s">
        <v>237</v>
      </c>
    </row>
    <row r="10" spans="2:18" x14ac:dyDescent="0.25">
      <c r="B10" s="233"/>
      <c r="C10" s="145" t="s">
        <v>134</v>
      </c>
      <c r="D10" s="137"/>
      <c r="E10" s="312" t="s">
        <v>235</v>
      </c>
      <c r="F10" s="177"/>
      <c r="G10" s="137"/>
      <c r="H10" s="145" t="s">
        <v>135</v>
      </c>
      <c r="I10" s="314" t="s">
        <v>236</v>
      </c>
      <c r="J10" s="235"/>
    </row>
    <row r="11" spans="2:18" x14ac:dyDescent="0.25">
      <c r="B11" s="233"/>
      <c r="C11" s="254" t="s">
        <v>233</v>
      </c>
      <c r="D11" s="253"/>
      <c r="E11" s="177"/>
      <c r="F11" s="177"/>
      <c r="G11" s="177"/>
      <c r="H11" s="177"/>
      <c r="I11" s="411" t="s">
        <v>127</v>
      </c>
      <c r="J11" s="412"/>
    </row>
    <row r="12" spans="2:18" ht="15" customHeight="1" x14ac:dyDescent="0.25">
      <c r="B12" s="400"/>
      <c r="C12" s="401"/>
      <c r="D12" s="401"/>
      <c r="E12" s="401"/>
      <c r="F12" s="401"/>
      <c r="G12" s="401"/>
      <c r="H12" s="401"/>
      <c r="I12" s="401"/>
      <c r="J12" s="402"/>
    </row>
    <row r="13" spans="2:18" ht="15.75" x14ac:dyDescent="0.25">
      <c r="B13" s="236"/>
      <c r="C13" s="125"/>
      <c r="D13" s="148"/>
      <c r="E13" s="149"/>
      <c r="F13" s="149"/>
      <c r="G13" s="149"/>
      <c r="H13" s="149"/>
      <c r="I13" s="149"/>
      <c r="J13" s="237"/>
    </row>
    <row r="14" spans="2:18" ht="15.75" x14ac:dyDescent="0.25">
      <c r="B14" s="413" t="s">
        <v>0</v>
      </c>
      <c r="C14" s="403" t="s">
        <v>1</v>
      </c>
      <c r="D14" s="403"/>
      <c r="E14" s="403"/>
      <c r="F14" s="403" t="s">
        <v>120</v>
      </c>
      <c r="G14" s="403"/>
      <c r="H14" s="403"/>
      <c r="I14" s="403" t="s">
        <v>121</v>
      </c>
      <c r="J14" s="410" t="s">
        <v>24</v>
      </c>
    </row>
    <row r="15" spans="2:18" ht="15.75" x14ac:dyDescent="0.25">
      <c r="B15" s="413"/>
      <c r="C15" s="403"/>
      <c r="D15" s="403"/>
      <c r="E15" s="403"/>
      <c r="F15" s="162" t="s">
        <v>122</v>
      </c>
      <c r="G15" s="162" t="s">
        <v>123</v>
      </c>
      <c r="H15" s="162" t="s">
        <v>95</v>
      </c>
      <c r="I15" s="403"/>
      <c r="J15" s="410"/>
    </row>
    <row r="16" spans="2:18" ht="15.75" x14ac:dyDescent="0.25">
      <c r="B16" s="238">
        <v>1</v>
      </c>
      <c r="C16" s="404" t="s">
        <v>11</v>
      </c>
      <c r="D16" s="405"/>
      <c r="E16" s="406"/>
      <c r="F16" s="142">
        <f>PLANILHA_SINTÉTICA!M14</f>
        <v>85566.862400000013</v>
      </c>
      <c r="G16" s="142">
        <f>PLANILHA_SINTÉTICA!L14</f>
        <v>24796.611265</v>
      </c>
      <c r="H16" s="126">
        <f>PLANILHA_SINTÉTICA!N14</f>
        <v>110363.46829999999</v>
      </c>
      <c r="I16" s="126">
        <f>H16*1.25</f>
        <v>137954.335375</v>
      </c>
      <c r="J16" s="239">
        <f>F20</f>
        <v>0.74858311691020474</v>
      </c>
    </row>
    <row r="17" spans="2:10" ht="15.75" x14ac:dyDescent="0.25">
      <c r="B17" s="240">
        <v>2</v>
      </c>
      <c r="C17" s="407" t="s">
        <v>12</v>
      </c>
      <c r="D17" s="408"/>
      <c r="E17" s="409"/>
      <c r="F17" s="142">
        <f>PLANILHA_SINTÉTICA!M21</f>
        <v>51411.917526000005</v>
      </c>
      <c r="G17" s="142">
        <f>PLANILHA_SINTÉTICA!L21</f>
        <v>21209.373385999999</v>
      </c>
      <c r="H17" s="126">
        <f>PLANILHA_SINTÉTICA!N21</f>
        <v>72620.594299999997</v>
      </c>
      <c r="I17" s="126">
        <f>H17*1.25</f>
        <v>90775.742874999996</v>
      </c>
      <c r="J17" s="239">
        <f>G20</f>
        <v>0.25142071936378574</v>
      </c>
    </row>
    <row r="18" spans="2:10" ht="15.75" x14ac:dyDescent="0.25">
      <c r="B18" s="241"/>
      <c r="C18" s="127"/>
      <c r="D18" s="127"/>
      <c r="E18" s="127"/>
      <c r="F18" s="127"/>
      <c r="G18" s="127"/>
      <c r="H18" s="128"/>
      <c r="I18" s="128"/>
      <c r="J18" s="242"/>
    </row>
    <row r="19" spans="2:10" ht="17.25" x14ac:dyDescent="0.25">
      <c r="B19" s="243" t="s">
        <v>124</v>
      </c>
      <c r="C19" s="129"/>
      <c r="D19" s="129"/>
      <c r="E19" s="129"/>
      <c r="F19" s="143">
        <f>F16+F17</f>
        <v>136978.77992600002</v>
      </c>
      <c r="G19" s="143">
        <f>G16+G17</f>
        <v>46005.984650999999</v>
      </c>
      <c r="H19" s="139">
        <f>SUM(H16:H17)</f>
        <v>182984.0626</v>
      </c>
      <c r="I19" s="130">
        <f>H19*1.25</f>
        <v>228730.07825000002</v>
      </c>
      <c r="J19" s="244">
        <f>SUM(J16:J17)</f>
        <v>1.0000038362739905</v>
      </c>
    </row>
    <row r="20" spans="2:10" ht="15.75" x14ac:dyDescent="0.25">
      <c r="B20" s="245" t="s">
        <v>125</v>
      </c>
      <c r="C20" s="132"/>
      <c r="D20" s="132"/>
      <c r="E20" s="132"/>
      <c r="F20" s="141">
        <f>F19/H19</f>
        <v>0.74858311691020474</v>
      </c>
      <c r="G20" s="141">
        <f>G19/H19</f>
        <v>0.25142071936378574</v>
      </c>
      <c r="H20" s="140">
        <v>1</v>
      </c>
      <c r="I20" s="133" t="s">
        <v>126</v>
      </c>
      <c r="J20" s="246" t="s">
        <v>126</v>
      </c>
    </row>
    <row r="21" spans="2:10" ht="15.75" x14ac:dyDescent="0.25">
      <c r="B21" s="397"/>
      <c r="C21" s="398"/>
      <c r="D21" s="398"/>
      <c r="E21" s="398"/>
      <c r="F21" s="398"/>
      <c r="G21" s="398"/>
      <c r="H21" s="398"/>
      <c r="I21" s="398"/>
      <c r="J21" s="399"/>
    </row>
    <row r="22" spans="2:10" ht="15.75" x14ac:dyDescent="0.25">
      <c r="B22" s="395" t="s">
        <v>241</v>
      </c>
      <c r="C22" s="396"/>
      <c r="D22" s="396"/>
      <c r="E22" s="134" t="str">
        <f>IF('[1]FOLHA FECHAMENTO'!E30&lt;&gt;"",'[1]FOLHA FECHAMENTO'!E30," ")</f>
        <v xml:space="preserve"> </v>
      </c>
      <c r="F22" s="138"/>
      <c r="G22" s="138"/>
      <c r="H22" s="135"/>
      <c r="I22" s="135"/>
      <c r="J22" s="247"/>
    </row>
    <row r="23" spans="2:10" ht="15.75" x14ac:dyDescent="0.25">
      <c r="B23" s="248"/>
      <c r="C23" s="131"/>
      <c r="D23" s="131"/>
      <c r="E23" s="131"/>
      <c r="F23" s="131"/>
      <c r="G23" s="131"/>
      <c r="H23" s="131"/>
      <c r="I23" s="131"/>
      <c r="J23" s="249"/>
    </row>
    <row r="24" spans="2:10" ht="16.5" thickBot="1" x14ac:dyDescent="0.3">
      <c r="B24" s="250"/>
      <c r="C24" s="251"/>
      <c r="D24" s="251"/>
      <c r="E24" s="251"/>
      <c r="F24" s="251"/>
      <c r="G24" s="251"/>
      <c r="H24" s="251"/>
      <c r="I24" s="251"/>
      <c r="J24" s="252"/>
    </row>
    <row r="25" spans="2:10" ht="15.75" x14ac:dyDescent="0.25">
      <c r="B25" s="152"/>
      <c r="C25" s="152"/>
      <c r="D25" s="152"/>
      <c r="E25" s="152"/>
      <c r="F25" s="152"/>
      <c r="G25" s="152"/>
      <c r="H25" s="152"/>
      <c r="I25" s="152"/>
      <c r="J25" s="152"/>
    </row>
    <row r="26" spans="2:10" ht="15.75" x14ac:dyDescent="0.25">
      <c r="B26" s="153"/>
      <c r="C26" s="152"/>
      <c r="D26" s="154"/>
      <c r="E26" s="152"/>
      <c r="F26" s="152"/>
      <c r="G26" s="152"/>
      <c r="H26" s="152"/>
      <c r="I26" s="152"/>
      <c r="J26" s="152"/>
    </row>
    <row r="27" spans="2:10" ht="15.75" x14ac:dyDescent="0.25">
      <c r="B27" s="155"/>
      <c r="C27" s="154"/>
      <c r="D27" s="156"/>
      <c r="E27" s="154"/>
      <c r="F27" s="154"/>
      <c r="G27" s="154"/>
      <c r="H27" s="255"/>
      <c r="I27" s="152"/>
      <c r="J27" s="152"/>
    </row>
    <row r="28" spans="2:10" ht="15.75" x14ac:dyDescent="0.25">
      <c r="B28" s="152"/>
      <c r="C28" s="152"/>
      <c r="D28" s="156"/>
      <c r="E28" s="157"/>
      <c r="F28" s="157"/>
      <c r="G28" s="157"/>
      <c r="H28" s="152"/>
      <c r="I28" s="152"/>
      <c r="J28" s="152"/>
    </row>
    <row r="29" spans="2:10" ht="15.75" x14ac:dyDescent="0.25">
      <c r="B29" s="152"/>
      <c r="C29" s="152"/>
      <c r="D29" s="158"/>
      <c r="E29" s="159"/>
      <c r="F29" s="159"/>
      <c r="G29" s="159"/>
      <c r="H29" s="152"/>
      <c r="I29" s="152"/>
      <c r="J29" s="152"/>
    </row>
    <row r="30" spans="2:10" ht="15.75" x14ac:dyDescent="0.25">
      <c r="B30" s="152"/>
      <c r="C30" s="136"/>
      <c r="D30" s="152"/>
      <c r="E30" s="152"/>
      <c r="F30" s="152"/>
      <c r="G30" s="152"/>
      <c r="H30" s="152"/>
      <c r="I30" s="152"/>
      <c r="J30" s="152"/>
    </row>
    <row r="31" spans="2:10" x14ac:dyDescent="0.25">
      <c r="B31" s="156"/>
      <c r="C31" s="136"/>
      <c r="D31" s="156"/>
      <c r="E31" s="156"/>
      <c r="F31" s="156"/>
      <c r="G31" s="156"/>
      <c r="H31" s="156"/>
      <c r="I31" s="156"/>
      <c r="J31" s="156"/>
    </row>
    <row r="32" spans="2:10" x14ac:dyDescent="0.25">
      <c r="C32" s="136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5"/>
  <sheetViews>
    <sheetView view="pageBreakPreview" zoomScaleNormal="85" zoomScaleSheetLayoutView="100" zoomScalePageLayoutView="70" workbookViewId="0">
      <selection activeCell="J6" sqref="J6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6"/>
      <c r="C2" s="231"/>
      <c r="D2" s="231"/>
      <c r="E2" s="231"/>
      <c r="F2" s="231"/>
      <c r="G2" s="231"/>
      <c r="H2" s="257"/>
      <c r="I2" s="257"/>
      <c r="J2" s="257"/>
      <c r="K2" s="257"/>
      <c r="L2" s="257"/>
      <c r="M2" s="257"/>
      <c r="N2" s="232"/>
    </row>
    <row r="3" spans="2:23" x14ac:dyDescent="0.25">
      <c r="B3" s="258"/>
      <c r="C3" s="177"/>
      <c r="D3" s="177"/>
      <c r="E3" s="177"/>
      <c r="F3" s="177"/>
      <c r="G3" s="177"/>
      <c r="H3" s="259"/>
      <c r="I3" s="259"/>
      <c r="J3" s="259"/>
      <c r="K3" s="259"/>
      <c r="L3" s="259"/>
      <c r="M3" s="259"/>
      <c r="N3" s="234"/>
    </row>
    <row r="4" spans="2:23" x14ac:dyDescent="0.25">
      <c r="B4" s="258"/>
      <c r="C4" s="177"/>
      <c r="D4" s="177"/>
      <c r="E4" s="177"/>
      <c r="F4" s="177"/>
      <c r="G4" s="177"/>
      <c r="H4" s="259"/>
      <c r="I4" s="259"/>
      <c r="J4" s="259"/>
      <c r="K4" s="259"/>
      <c r="L4" s="259"/>
      <c r="M4" s="259"/>
      <c r="N4" s="234"/>
    </row>
    <row r="5" spans="2:23" x14ac:dyDescent="0.25">
      <c r="B5" s="258"/>
      <c r="C5" s="319" t="s">
        <v>130</v>
      </c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234"/>
    </row>
    <row r="6" spans="2:23" x14ac:dyDescent="0.25">
      <c r="B6" s="258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34"/>
    </row>
    <row r="7" spans="2:23" x14ac:dyDescent="0.25">
      <c r="B7" s="258"/>
      <c r="C7" s="414" t="s">
        <v>132</v>
      </c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234"/>
    </row>
    <row r="8" spans="2:23" ht="15.75" customHeight="1" x14ac:dyDescent="0.25">
      <c r="B8" s="258"/>
      <c r="C8" s="414" t="s">
        <v>131</v>
      </c>
      <c r="D8" s="414"/>
      <c r="E8" s="414"/>
      <c r="F8" s="414"/>
      <c r="G8" s="414"/>
      <c r="H8" s="414"/>
      <c r="I8" s="414"/>
      <c r="J8" s="414"/>
      <c r="K8" s="414"/>
      <c r="L8" s="414"/>
      <c r="M8" s="414"/>
      <c r="N8" s="234"/>
      <c r="R8" s="328" t="s">
        <v>225</v>
      </c>
      <c r="S8" s="328"/>
      <c r="T8" s="328"/>
      <c r="U8" s="328"/>
      <c r="V8" s="328"/>
      <c r="W8" s="328"/>
    </row>
    <row r="9" spans="2:23" ht="15.75" customHeight="1" x14ac:dyDescent="0.25">
      <c r="B9" s="261"/>
      <c r="C9" s="144" t="s">
        <v>133</v>
      </c>
      <c r="E9" s="229" t="s">
        <v>240</v>
      </c>
      <c r="F9" s="144"/>
      <c r="G9" s="137"/>
      <c r="H9" s="137"/>
      <c r="I9" s="137"/>
      <c r="J9" s="137"/>
      <c r="K9" s="145" t="s">
        <v>136</v>
      </c>
      <c r="L9" s="316" t="s">
        <v>237</v>
      </c>
      <c r="M9" s="137"/>
      <c r="N9" s="235"/>
      <c r="R9" s="328"/>
      <c r="S9" s="328"/>
      <c r="T9" s="328"/>
      <c r="U9" s="328"/>
      <c r="V9" s="328"/>
      <c r="W9" s="328"/>
    </row>
    <row r="10" spans="2:23" ht="15" customHeight="1" x14ac:dyDescent="0.25">
      <c r="B10" s="261"/>
      <c r="C10" s="229" t="s">
        <v>233</v>
      </c>
      <c r="D10" s="137"/>
      <c r="E10" s="145" t="s">
        <v>134</v>
      </c>
      <c r="F10" s="177"/>
      <c r="G10" s="315" t="s">
        <v>235</v>
      </c>
      <c r="I10" s="137"/>
      <c r="J10" s="137"/>
      <c r="K10" s="145" t="s">
        <v>135</v>
      </c>
      <c r="L10" s="314" t="s">
        <v>236</v>
      </c>
      <c r="M10" s="137"/>
      <c r="N10" s="235"/>
      <c r="R10" s="328"/>
      <c r="S10" s="328"/>
      <c r="T10" s="328"/>
      <c r="U10" s="328"/>
      <c r="V10" s="328"/>
      <c r="W10" s="328"/>
    </row>
    <row r="11" spans="2:23" ht="35.25" customHeight="1" x14ac:dyDescent="0.25">
      <c r="B11" s="261"/>
      <c r="C11" s="137"/>
      <c r="D11" s="137"/>
      <c r="E11" s="137"/>
      <c r="F11" s="137"/>
      <c r="G11" s="300"/>
      <c r="H11" s="137"/>
      <c r="I11" s="137"/>
      <c r="J11" s="137"/>
      <c r="K11" s="137"/>
      <c r="L11" s="137"/>
      <c r="M11" s="137"/>
      <c r="N11" s="235"/>
      <c r="R11" s="328"/>
      <c r="S11" s="328"/>
      <c r="T11" s="328"/>
      <c r="U11" s="328"/>
      <c r="V11" s="328"/>
      <c r="W11" s="328"/>
    </row>
    <row r="12" spans="2:23" ht="15" customHeight="1" x14ac:dyDescent="0.25">
      <c r="B12" s="418" t="s">
        <v>0</v>
      </c>
      <c r="C12" s="419" t="s">
        <v>1</v>
      </c>
      <c r="D12" s="322" t="s">
        <v>2</v>
      </c>
      <c r="E12" s="323"/>
      <c r="F12" s="324"/>
      <c r="G12" s="421" t="s">
        <v>3</v>
      </c>
      <c r="H12" s="424" t="s">
        <v>25</v>
      </c>
      <c r="I12" s="424" t="s">
        <v>123</v>
      </c>
      <c r="J12" s="424" t="s">
        <v>122</v>
      </c>
      <c r="K12" s="424" t="s">
        <v>128</v>
      </c>
      <c r="L12" s="424" t="s">
        <v>123</v>
      </c>
      <c r="M12" s="424" t="s">
        <v>122</v>
      </c>
      <c r="N12" s="423" t="s">
        <v>129</v>
      </c>
      <c r="O12" s="426"/>
    </row>
    <row r="13" spans="2:23" ht="15" customHeight="1" x14ac:dyDescent="0.25">
      <c r="B13" s="418"/>
      <c r="C13" s="420"/>
      <c r="D13" s="168" t="s">
        <v>4</v>
      </c>
      <c r="E13" s="167" t="s">
        <v>7</v>
      </c>
      <c r="F13" s="167" t="s">
        <v>22</v>
      </c>
      <c r="G13" s="422"/>
      <c r="H13" s="425"/>
      <c r="I13" s="425"/>
      <c r="J13" s="425"/>
      <c r="K13" s="425"/>
      <c r="L13" s="425"/>
      <c r="M13" s="425"/>
      <c r="N13" s="423"/>
      <c r="O13" s="426"/>
    </row>
    <row r="14" spans="2:23" x14ac:dyDescent="0.25">
      <c r="B14" s="262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5">
        <f>SUM(L15:L20)</f>
        <v>24796.611265</v>
      </c>
      <c r="M14" s="25">
        <f>SUM(M15:M20)</f>
        <v>85566.862400000013</v>
      </c>
      <c r="N14" s="25">
        <f>SUM(N15:N20)</f>
        <v>110363.46829999999</v>
      </c>
      <c r="O14" s="28"/>
    </row>
    <row r="15" spans="2:23" ht="28.5" x14ac:dyDescent="0.25">
      <c r="B15" s="263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48.26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9829.5967999999993</v>
      </c>
      <c r="M15" s="16">
        <f>J15*H15</f>
        <v>22380.092399999998</v>
      </c>
      <c r="N15" s="264">
        <f>K15*H15</f>
        <v>32209.689199999997</v>
      </c>
      <c r="O15" s="28"/>
    </row>
    <row r="16" spans="2:23" x14ac:dyDescent="0.25">
      <c r="B16" s="263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161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:L20" si="0">I16*H16</f>
        <v>11983.230000000001</v>
      </c>
      <c r="M16" s="16">
        <f t="shared" ref="M16:M20" si="1">J16*H16</f>
        <v>54453.420000000006</v>
      </c>
      <c r="N16" s="264">
        <f t="shared" ref="N16:N20" si="2">K16*H16</f>
        <v>66436.649999999994</v>
      </c>
      <c r="O16" s="28"/>
    </row>
    <row r="17" spans="2:15" x14ac:dyDescent="0.25">
      <c r="B17" s="263" t="str">
        <f>'PLANILHA REFERENCIA DETRAN PR'!A9</f>
        <v>1.3</v>
      </c>
      <c r="C17" s="7" t="str">
        <f>'PLANILHA REFERENCIA DETRAN PR'!B9</f>
        <v>Suporte metál.galv.fogo d=2,5" c/tampa e aletas antigiro h=3,50m</v>
      </c>
      <c r="D17" s="8" t="str">
        <f>'PLANILHA REFERENCIA DETRAN PR'!C9</f>
        <v>DERPR</v>
      </c>
      <c r="E17" s="8">
        <f>'PLANILHA REFERENCIA DETRAN PR'!D9</f>
        <v>821350</v>
      </c>
      <c r="F17" s="9">
        <f>'PLANILHA REFERENCIA DETRAN PR'!E9</f>
        <v>44774</v>
      </c>
      <c r="G17" s="8" t="str">
        <f>'PLANILHA REFERENCIA DETRAN PR'!F9</f>
        <v>ud</v>
      </c>
      <c r="H17" s="18">
        <v>22</v>
      </c>
      <c r="I17" s="16">
        <f>'PLANILHA REFERENCIA DETRAN PR'!G9</f>
        <v>74.430000000000007</v>
      </c>
      <c r="J17" s="16">
        <f>'PLANILHA REFERENCIA DETRAN PR'!H9</f>
        <v>394.22</v>
      </c>
      <c r="K17" s="16">
        <f>'PLANILHA REFERENCIA DETRAN PR'!I9</f>
        <v>468.65</v>
      </c>
      <c r="L17" s="16">
        <f t="shared" si="0"/>
        <v>1637.46</v>
      </c>
      <c r="M17" s="16">
        <f t="shared" si="1"/>
        <v>8672.84</v>
      </c>
      <c r="N17" s="264">
        <f t="shared" si="2"/>
        <v>10310.299999999999</v>
      </c>
      <c r="O17" s="28"/>
    </row>
    <row r="18" spans="2:15" x14ac:dyDescent="0.25">
      <c r="B18" s="263" t="str">
        <f>'PLANILHA REFERENCIA DETRAN PR'!A23</f>
        <v>1.17</v>
      </c>
      <c r="C18" s="7" t="str">
        <f>'PLANILHA REFERENCIA DETRAN PR'!B23</f>
        <v>Retirada de poste simples de aço, diâmetro de 2" (desonerado)</v>
      </c>
      <c r="D18" s="8" t="str">
        <f>'PLANILHA REFERENCIA DETRAN PR'!C23</f>
        <v>SCO/RJ</v>
      </c>
      <c r="E18" s="8" t="str">
        <f>'PLANILHA REFERENCIA DETRAN PR'!D23</f>
        <v>ST 64.15.0200</v>
      </c>
      <c r="F18" s="9">
        <f>'PLANILHA REFERENCIA DETRAN PR'!E23</f>
        <v>44927</v>
      </c>
      <c r="G18" s="8" t="str">
        <f>'PLANILHA REFERENCIA DETRAN PR'!F23</f>
        <v>ud</v>
      </c>
      <c r="H18" s="18">
        <v>34</v>
      </c>
      <c r="I18" s="16">
        <f>'PLANILHA REFERENCIA DETRAN PR'!G23</f>
        <v>31.46</v>
      </c>
      <c r="J18" s="16">
        <f>'PLANILHA REFERENCIA DETRAN PR'!H23</f>
        <v>1.36</v>
      </c>
      <c r="K18" s="16">
        <f>'PLANILHA REFERENCIA DETRAN PR'!I23</f>
        <v>32.82</v>
      </c>
      <c r="L18" s="16">
        <f t="shared" si="0"/>
        <v>1069.6400000000001</v>
      </c>
      <c r="M18" s="16">
        <f t="shared" si="1"/>
        <v>46.24</v>
      </c>
      <c r="N18" s="264">
        <f t="shared" si="2"/>
        <v>1115.8800000000001</v>
      </c>
      <c r="O18" s="28"/>
    </row>
    <row r="19" spans="2:15" ht="28.5" x14ac:dyDescent="0.25">
      <c r="B19" s="263" t="str">
        <f>'PLANILHA REFERENCIA DETRAN PR'!A24</f>
        <v>1.18</v>
      </c>
      <c r="C19" s="7" t="str">
        <f>'PLANILHA REFERENCIA DETRAN PR'!B24</f>
        <v>Assentamento de poste simples de aco, diametro de 2", inclusive abertura de furo, fundacao e recomposicao do piso.(desonerado)</v>
      </c>
      <c r="D19" s="8" t="str">
        <f>'PLANILHA REFERENCIA DETRAN PR'!C24</f>
        <v>SCO/RJ</v>
      </c>
      <c r="E19" s="8" t="str">
        <f>'PLANILHA REFERENCIA DETRAN PR'!D24</f>
        <v>ST 64.15.0050</v>
      </c>
      <c r="F19" s="9">
        <f>'PLANILHA REFERENCIA DETRAN PR'!E24</f>
        <v>44927</v>
      </c>
      <c r="G19" s="8" t="str">
        <f>'PLANILHA REFERENCIA DETRAN PR'!F24</f>
        <v>ud</v>
      </c>
      <c r="H19" s="18">
        <v>1</v>
      </c>
      <c r="I19" s="16">
        <f>'PLANILHA REFERENCIA DETRAN PR'!G24</f>
        <v>44.16</v>
      </c>
      <c r="J19" s="16">
        <f>'PLANILHA REFERENCIA DETRAN PR'!H24</f>
        <v>14.27</v>
      </c>
      <c r="K19" s="16">
        <f>'PLANILHA REFERENCIA DETRAN PR'!I24</f>
        <v>58.43</v>
      </c>
      <c r="L19" s="16">
        <f t="shared" si="0"/>
        <v>44.16</v>
      </c>
      <c r="M19" s="16">
        <f t="shared" si="1"/>
        <v>14.27</v>
      </c>
      <c r="N19" s="264">
        <f t="shared" si="2"/>
        <v>58.43</v>
      </c>
      <c r="O19" s="28"/>
    </row>
    <row r="20" spans="2:15" x14ac:dyDescent="0.25">
      <c r="B20" s="263" t="str">
        <f>'PLANILHA REFERENCIA DETRAN PR'!A25</f>
        <v>1.19</v>
      </c>
      <c r="C20" s="7" t="str">
        <f>'PLANILHA REFERENCIA DETRAN PR'!B25</f>
        <v>Remoção de placa de sinalização</v>
      </c>
      <c r="D20" s="8" t="str">
        <f>'PLANILHA REFERENCIA DETRAN PR'!C25</f>
        <v>DNIT</v>
      </c>
      <c r="E20" s="8">
        <f>'PLANILHA REFERENCIA DETRAN PR'!D25</f>
        <v>5213364</v>
      </c>
      <c r="F20" s="9">
        <f>'PLANILHA REFERENCIA DETRAN PR'!E25</f>
        <v>44835</v>
      </c>
      <c r="G20" s="8" t="str">
        <f>'PLANILHA REFERENCIA DETRAN PR'!F25</f>
        <v>M2</v>
      </c>
      <c r="H20" s="18">
        <v>10.73</v>
      </c>
      <c r="I20" s="16">
        <f>'PLANILHA REFERENCIA DETRAN PR'!G25</f>
        <v>21.670500000000001</v>
      </c>
      <c r="J20" s="16">
        <f>'PLANILHA REFERENCIA DETRAN PR'!H25</f>
        <v>0</v>
      </c>
      <c r="K20" s="16">
        <f>'PLANILHA REFERENCIA DETRAN PR'!I25</f>
        <v>21.67</v>
      </c>
      <c r="L20" s="16">
        <f t="shared" si="0"/>
        <v>232.52446500000002</v>
      </c>
      <c r="M20" s="16">
        <f t="shared" si="1"/>
        <v>0</v>
      </c>
      <c r="N20" s="264">
        <f t="shared" si="2"/>
        <v>232.51910000000004</v>
      </c>
      <c r="O20" s="28"/>
    </row>
    <row r="21" spans="2:15" x14ac:dyDescent="0.25">
      <c r="B21" s="262">
        <v>2</v>
      </c>
      <c r="C21" s="5" t="s">
        <v>12</v>
      </c>
      <c r="D21" s="146"/>
      <c r="E21" s="4"/>
      <c r="F21" s="4"/>
      <c r="G21" s="4"/>
      <c r="H21" s="17"/>
      <c r="I21" s="17"/>
      <c r="J21" s="17"/>
      <c r="K21" s="24"/>
      <c r="L21" s="25">
        <f>SUM(L22:L25)</f>
        <v>21209.373385999999</v>
      </c>
      <c r="M21" s="25">
        <f>SUM(M22:M25)</f>
        <v>51411.917526000005</v>
      </c>
      <c r="N21" s="25">
        <f>SUM(N22:N25)</f>
        <v>72620.594299999997</v>
      </c>
      <c r="O21" s="28"/>
    </row>
    <row r="22" spans="2:15" s="15" customFormat="1" x14ac:dyDescent="0.25">
      <c r="B22" s="263" t="str">
        <f>'PLANILHA REFERENCIA DETRAN PR'!A30</f>
        <v>2.2</v>
      </c>
      <c r="C22" s="7" t="str">
        <f>'PLANILHA REFERENCIA DETRAN PR'!B30</f>
        <v>Faixa de sinalização horizontal c/tinta resina acrílica base solvente</v>
      </c>
      <c r="D22" s="8" t="str">
        <f>'PLANILHA REFERENCIA DETRAN PR'!C30</f>
        <v>DERPR</v>
      </c>
      <c r="E22" s="8">
        <f>'PLANILHA REFERENCIA DETRAN PR'!D30</f>
        <v>822000</v>
      </c>
      <c r="F22" s="9">
        <f>'PLANILHA REFERENCIA DETRAN PR'!E30</f>
        <v>44774</v>
      </c>
      <c r="G22" s="8" t="str">
        <f>'PLANILHA REFERENCIA DETRAN PR'!F30</f>
        <v>M2</v>
      </c>
      <c r="H22" s="18">
        <v>2036.71</v>
      </c>
      <c r="I22" s="16">
        <f>'PLANILHA REFERENCIA DETRAN PR'!G30</f>
        <v>10.050000000000001</v>
      </c>
      <c r="J22" s="16">
        <f>'PLANILHA REFERENCIA DETRAN PR'!H30</f>
        <v>24.46</v>
      </c>
      <c r="K22" s="16">
        <f>'PLANILHA REFERENCIA DETRAN PR'!I30</f>
        <v>34.51</v>
      </c>
      <c r="L22" s="16">
        <f t="shared" ref="L22" si="3">I22*H22</f>
        <v>20468.935500000003</v>
      </c>
      <c r="M22" s="16">
        <f t="shared" ref="M22" si="4">J22*H22</f>
        <v>49817.926600000006</v>
      </c>
      <c r="N22" s="264">
        <f t="shared" ref="N22" si="5">K22*H22</f>
        <v>70286.862099999998</v>
      </c>
    </row>
    <row r="23" spans="2:15" s="15" customFormat="1" x14ac:dyDescent="0.25">
      <c r="B23" s="263" t="str">
        <f>'PLANILHA REFERENCIA DETRAN PR'!A37</f>
        <v>2.9</v>
      </c>
      <c r="C23" s="7" t="str">
        <f>'PLANILHA REFERENCIA DETRAN PR'!B37</f>
        <v>Remoção de sinalização horizontal por fresagem</v>
      </c>
      <c r="D23" s="8" t="str">
        <f>'PLANILHA REFERENCIA DETRAN PR'!C37</f>
        <v>DNIT</v>
      </c>
      <c r="E23" s="8">
        <f>'PLANILHA REFERENCIA DETRAN PR'!D37</f>
        <v>5213830</v>
      </c>
      <c r="F23" s="9">
        <f>'PLANILHA REFERENCIA DETRAN PR'!E37</f>
        <v>44835</v>
      </c>
      <c r="G23" s="8" t="str">
        <f>'PLANILHA REFERENCIA DETRAN PR'!F37</f>
        <v>M2</v>
      </c>
      <c r="H23" s="18">
        <v>165.86</v>
      </c>
      <c r="I23" s="16">
        <f>'PLANILHA REFERENCIA DETRAN PR'!G37</f>
        <v>1.2051000000000001</v>
      </c>
      <c r="J23" s="16">
        <f>'PLANILHA REFERENCIA DETRAN PR'!H37</f>
        <v>2.5691000000000002</v>
      </c>
      <c r="K23" s="16">
        <f>'PLANILHA REFERENCIA DETRAN PR'!I37</f>
        <v>3.77</v>
      </c>
      <c r="L23" s="16">
        <f t="shared" ref="L23" si="6">I23*H23</f>
        <v>199.87788600000002</v>
      </c>
      <c r="M23" s="16">
        <f t="shared" ref="M23" si="7">J23*H23</f>
        <v>426.11092600000006</v>
      </c>
      <c r="N23" s="264">
        <f t="shared" ref="N23" si="8">K23*H23</f>
        <v>625.29220000000009</v>
      </c>
    </row>
    <row r="24" spans="2:15" s="15" customFormat="1" x14ac:dyDescent="0.25">
      <c r="B24" s="263" t="str">
        <f>'PLANILHA REFERENCIA DETRAN PR'!A41</f>
        <v>2.13</v>
      </c>
      <c r="C24" s="7" t="str">
        <f>'PLANILHA REFERENCIA DETRAN PR'!B41</f>
        <v>Tachão refletivo monodirecional</v>
      </c>
      <c r="D24" s="8" t="str">
        <f>'PLANILHA REFERENCIA DETRAN PR'!C41</f>
        <v>DERPR</v>
      </c>
      <c r="E24" s="8">
        <f>'PLANILHA REFERENCIA DETRAN PR'!D41</f>
        <v>872000</v>
      </c>
      <c r="F24" s="9">
        <f>'PLANILHA REFERENCIA DETRAN PR'!E41</f>
        <v>44774</v>
      </c>
      <c r="G24" s="8" t="str">
        <f>'PLANILHA REFERENCIA DETRAN PR'!F41</f>
        <v>ud</v>
      </c>
      <c r="H24" s="18">
        <v>30</v>
      </c>
      <c r="I24" s="16">
        <f>'PLANILHA REFERENCIA DETRAN PR'!G41</f>
        <v>9.32</v>
      </c>
      <c r="J24" s="16">
        <f>'PLANILHA REFERENCIA DETRAN PR'!H41</f>
        <v>19.600000000000001</v>
      </c>
      <c r="K24" s="16">
        <f>'PLANILHA REFERENCIA DETRAN PR'!I41</f>
        <v>28.92</v>
      </c>
      <c r="L24" s="16">
        <f t="shared" ref="L24:L25" si="9">I24*H24</f>
        <v>279.60000000000002</v>
      </c>
      <c r="M24" s="16">
        <f t="shared" ref="M24:M25" si="10">J24*H24</f>
        <v>588</v>
      </c>
      <c r="N24" s="264">
        <f t="shared" ref="N24:N25" si="11">K24*H24</f>
        <v>867.6</v>
      </c>
    </row>
    <row r="25" spans="2:15" s="15" customFormat="1" x14ac:dyDescent="0.25">
      <c r="B25" s="263" t="str">
        <f>'PLANILHA REFERENCIA DETRAN PR'!A42</f>
        <v>2.14</v>
      </c>
      <c r="C25" s="7" t="str">
        <f>'PLANILHA REFERENCIA DETRAN PR'!B42</f>
        <v>Tachão refletivo bidirecional</v>
      </c>
      <c r="D25" s="8" t="str">
        <f>'PLANILHA REFERENCIA DETRAN PR'!C42</f>
        <v>DERPR</v>
      </c>
      <c r="E25" s="8">
        <f>'PLANILHA REFERENCIA DETRAN PR'!D42</f>
        <v>873000</v>
      </c>
      <c r="F25" s="9">
        <f>'PLANILHA REFERENCIA DETRAN PR'!E42</f>
        <v>44774</v>
      </c>
      <c r="G25" s="8" t="str">
        <f>'PLANILHA REFERENCIA DETRAN PR'!F42</f>
        <v>ud</v>
      </c>
      <c r="H25" s="18">
        <v>28</v>
      </c>
      <c r="I25" s="16">
        <f>'PLANILHA REFERENCIA DETRAN PR'!G42</f>
        <v>9.32</v>
      </c>
      <c r="J25" s="16">
        <f>'PLANILHA REFERENCIA DETRAN PR'!H42</f>
        <v>20.71</v>
      </c>
      <c r="K25" s="16">
        <f>'PLANILHA REFERENCIA DETRAN PR'!I42</f>
        <v>30.03</v>
      </c>
      <c r="L25" s="16">
        <f t="shared" si="9"/>
        <v>260.96000000000004</v>
      </c>
      <c r="M25" s="16">
        <f t="shared" si="10"/>
        <v>579.88</v>
      </c>
      <c r="N25" s="264">
        <f t="shared" si="11"/>
        <v>840.84</v>
      </c>
    </row>
    <row r="26" spans="2:15" s="15" customFormat="1" x14ac:dyDescent="0.25">
      <c r="B26" s="265"/>
      <c r="C26" s="10"/>
      <c r="D26" s="11"/>
      <c r="E26" s="14"/>
      <c r="F26" s="13"/>
      <c r="G26" s="14"/>
      <c r="H26" s="19"/>
      <c r="I26" s="19"/>
      <c r="J26" s="19"/>
      <c r="K26" s="26"/>
      <c r="L26" s="26"/>
      <c r="M26" s="26"/>
      <c r="N26" s="266"/>
    </row>
    <row r="27" spans="2:15" s="15" customFormat="1" x14ac:dyDescent="0.25">
      <c r="B27" s="265"/>
      <c r="C27" s="10"/>
      <c r="D27" s="11"/>
      <c r="E27" s="14"/>
      <c r="F27" s="13"/>
      <c r="G27" s="14"/>
      <c r="H27" s="19"/>
      <c r="I27" s="19"/>
      <c r="J27" s="19"/>
      <c r="K27" s="26"/>
      <c r="L27" s="26"/>
      <c r="M27" s="26"/>
      <c r="N27" s="266"/>
    </row>
    <row r="28" spans="2:15" s="15" customFormat="1" x14ac:dyDescent="0.25">
      <c r="B28" s="265"/>
      <c r="C28" s="10"/>
      <c r="D28" s="11"/>
      <c r="E28" s="14"/>
      <c r="F28" s="13"/>
      <c r="G28" s="14"/>
      <c r="H28" s="427"/>
      <c r="I28" s="427"/>
      <c r="J28" s="427"/>
      <c r="K28" s="427"/>
      <c r="L28" s="428" t="s">
        <v>148</v>
      </c>
      <c r="M28" s="428"/>
      <c r="N28" s="267">
        <f>N14+N21</f>
        <v>182984.0626</v>
      </c>
    </row>
    <row r="29" spans="2:15" s="15" customFormat="1" x14ac:dyDescent="0.25">
      <c r="B29" s="265"/>
      <c r="C29" s="10"/>
      <c r="D29" s="11"/>
      <c r="E29" s="14"/>
      <c r="F29" s="13"/>
      <c r="G29" s="14"/>
      <c r="H29" s="417"/>
      <c r="I29" s="417"/>
      <c r="J29" s="417"/>
      <c r="K29" s="417"/>
      <c r="L29" s="429" t="s">
        <v>28</v>
      </c>
      <c r="M29" s="429"/>
      <c r="N29" s="267">
        <f>N28*0.25</f>
        <v>45746.015650000001</v>
      </c>
    </row>
    <row r="30" spans="2:15" x14ac:dyDescent="0.25">
      <c r="B30" s="268"/>
      <c r="C30" s="10"/>
      <c r="D30" s="11"/>
      <c r="E30" s="12"/>
      <c r="F30" s="13"/>
      <c r="G30" s="14"/>
      <c r="H30" s="417"/>
      <c r="I30" s="417"/>
      <c r="J30" s="417"/>
      <c r="K30" s="417"/>
      <c r="L30" s="416" t="s">
        <v>121</v>
      </c>
      <c r="M30" s="416"/>
      <c r="N30" s="269">
        <f>N28+N29</f>
        <v>228730.07825000002</v>
      </c>
      <c r="O30" s="15"/>
    </row>
    <row r="31" spans="2:15" x14ac:dyDescent="0.25">
      <c r="B31" s="268"/>
      <c r="C31" s="10"/>
      <c r="D31" s="11"/>
      <c r="E31" s="12"/>
      <c r="F31" s="13"/>
      <c r="G31" s="14"/>
      <c r="H31" s="259"/>
      <c r="I31" s="259"/>
      <c r="J31" s="259"/>
      <c r="K31" s="259"/>
      <c r="L31" s="259"/>
      <c r="M31" s="259"/>
      <c r="N31" s="234"/>
    </row>
    <row r="32" spans="2:15" ht="15.75" thickBot="1" x14ac:dyDescent="0.3">
      <c r="B32" s="270"/>
      <c r="C32" s="271"/>
      <c r="D32" s="271"/>
      <c r="E32" s="271"/>
      <c r="F32" s="271"/>
      <c r="G32" s="271"/>
      <c r="H32" s="272"/>
      <c r="I32" s="272"/>
      <c r="J32" s="272"/>
      <c r="K32" s="272"/>
      <c r="L32" s="272"/>
      <c r="M32" s="272"/>
      <c r="N32" s="273"/>
    </row>
    <row r="33" spans="1:14" x14ac:dyDescent="0.25">
      <c r="N33" t="s">
        <v>96</v>
      </c>
    </row>
    <row r="34" spans="1:14" ht="15" customHeight="1" x14ac:dyDescent="0.25">
      <c r="A34" s="23"/>
      <c r="B34"/>
      <c r="G34" s="20"/>
      <c r="M34"/>
      <c r="N34" s="23"/>
    </row>
    <row r="35" spans="1:14" ht="18.75" customHeight="1" x14ac:dyDescent="0.25">
      <c r="A35" s="23"/>
      <c r="B35"/>
      <c r="G35" s="20"/>
      <c r="M35"/>
      <c r="N35" s="23"/>
    </row>
    <row r="36" spans="1:14" x14ac:dyDescent="0.25">
      <c r="A36" s="23"/>
      <c r="B36"/>
      <c r="G36" s="20"/>
      <c r="M36"/>
      <c r="N36" s="23"/>
    </row>
    <row r="37" spans="1:14" x14ac:dyDescent="0.25">
      <c r="A37" s="23"/>
      <c r="B37"/>
      <c r="G37" s="20"/>
      <c r="M37"/>
      <c r="N37" s="23"/>
    </row>
    <row r="38" spans="1:14" x14ac:dyDescent="0.25">
      <c r="N38" s="3"/>
    </row>
    <row r="39" spans="1:14" x14ac:dyDescent="0.25">
      <c r="N39" s="3"/>
    </row>
    <row r="40" spans="1:14" x14ac:dyDescent="0.25">
      <c r="N40" s="3"/>
    </row>
    <row r="41" spans="1:14" x14ac:dyDescent="0.25">
      <c r="N41" s="3"/>
    </row>
    <row r="42" spans="1:14" x14ac:dyDescent="0.25">
      <c r="N42" s="3"/>
    </row>
    <row r="43" spans="1:14" x14ac:dyDescent="0.25">
      <c r="N43" s="3"/>
    </row>
    <row r="44" spans="1:14" x14ac:dyDescent="0.25">
      <c r="N44" s="3"/>
    </row>
    <row r="45" spans="1:14" x14ac:dyDescent="0.25">
      <c r="N45" s="3"/>
    </row>
    <row r="46" spans="1:14" x14ac:dyDescent="0.25">
      <c r="N46" s="3"/>
    </row>
    <row r="47" spans="1:14" x14ac:dyDescent="0.25">
      <c r="N47" s="3"/>
    </row>
    <row r="48" spans="1:14" x14ac:dyDescent="0.25">
      <c r="N48" s="3"/>
    </row>
    <row r="49" spans="14:14" x14ac:dyDescent="0.25">
      <c r="N49" s="3"/>
    </row>
    <row r="50" spans="14:14" x14ac:dyDescent="0.25">
      <c r="N50" s="3"/>
    </row>
    <row r="51" spans="14:14" x14ac:dyDescent="0.25">
      <c r="N51" s="3"/>
    </row>
    <row r="52" spans="14:14" x14ac:dyDescent="0.25">
      <c r="N52" s="3"/>
    </row>
    <row r="53" spans="14:14" x14ac:dyDescent="0.25">
      <c r="N53" s="3"/>
    </row>
    <row r="54" spans="14:14" x14ac:dyDescent="0.25">
      <c r="N54" s="3"/>
    </row>
    <row r="55" spans="14:14" x14ac:dyDescent="0.25">
      <c r="N55" s="3"/>
    </row>
    <row r="56" spans="14:14" x14ac:dyDescent="0.25">
      <c r="N56" s="3"/>
    </row>
    <row r="73" spans="3:14" ht="16.5" x14ac:dyDescent="0.25">
      <c r="C73" s="2"/>
      <c r="N73" s="1"/>
    </row>
    <row r="74" spans="3:14" x14ac:dyDescent="0.25">
      <c r="N74" s="1"/>
    </row>
    <row r="75" spans="3:14" x14ac:dyDescent="0.25">
      <c r="N75" s="1"/>
    </row>
    <row r="76" spans="3:14" x14ac:dyDescent="0.25">
      <c r="N76" s="1"/>
    </row>
    <row r="77" spans="3:14" x14ac:dyDescent="0.25"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  <row r="90" spans="14:14" x14ac:dyDescent="0.25">
      <c r="N90" s="1"/>
    </row>
    <row r="91" spans="14:14" x14ac:dyDescent="0.25">
      <c r="N91" s="1"/>
    </row>
    <row r="92" spans="14:14" x14ac:dyDescent="0.25">
      <c r="N92" s="1"/>
    </row>
    <row r="93" spans="14:14" x14ac:dyDescent="0.25">
      <c r="N93" s="1"/>
    </row>
    <row r="94" spans="14:14" x14ac:dyDescent="0.25">
      <c r="N94" s="1"/>
    </row>
    <row r="95" spans="14:14" x14ac:dyDescent="0.25">
      <c r="N95" s="1"/>
    </row>
  </sheetData>
  <mergeCells count="22">
    <mergeCell ref="C7:M7"/>
    <mergeCell ref="C8:M8"/>
    <mergeCell ref="C5:M5"/>
    <mergeCell ref="H29:K29"/>
    <mergeCell ref="O12:O13"/>
    <mergeCell ref="I12:I13"/>
    <mergeCell ref="J12:J13"/>
    <mergeCell ref="L12:L13"/>
    <mergeCell ref="M12:M13"/>
    <mergeCell ref="H28:K28"/>
    <mergeCell ref="L28:M28"/>
    <mergeCell ref="L29:M29"/>
    <mergeCell ref="L30:M30"/>
    <mergeCell ref="H30:K30"/>
    <mergeCell ref="R8:W11"/>
    <mergeCell ref="B12:B13"/>
    <mergeCell ref="C12:C13"/>
    <mergeCell ref="G12:G13"/>
    <mergeCell ref="N12:N13"/>
    <mergeCell ref="D12:F12"/>
    <mergeCell ref="H12:H13"/>
    <mergeCell ref="K12:K13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2"/>
  <sheetViews>
    <sheetView view="pageBreakPreview" topLeftCell="A2" zoomScale="115" zoomScaleNormal="100" zoomScaleSheetLayoutView="115" workbookViewId="0">
      <selection activeCell="B7" sqref="B7:L7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30"/>
      <c r="C2" s="231"/>
      <c r="D2" s="231"/>
      <c r="E2" s="231"/>
      <c r="F2" s="231"/>
      <c r="G2" s="231"/>
      <c r="H2" s="231"/>
      <c r="I2" s="231"/>
      <c r="J2" s="231"/>
      <c r="K2" s="231"/>
      <c r="L2" s="232"/>
    </row>
    <row r="3" spans="2:20" x14ac:dyDescent="0.25">
      <c r="B3" s="233"/>
      <c r="C3" s="177"/>
      <c r="D3" s="177"/>
      <c r="E3" s="177"/>
      <c r="F3" s="177"/>
      <c r="G3" s="177"/>
      <c r="H3" s="177"/>
      <c r="I3" s="177"/>
      <c r="J3" s="177"/>
      <c r="K3" s="177"/>
      <c r="L3" s="234"/>
    </row>
    <row r="4" spans="2:20" ht="15" customHeight="1" x14ac:dyDescent="0.25">
      <c r="B4" s="233"/>
      <c r="C4" s="177"/>
      <c r="D4" s="177"/>
      <c r="E4" s="177"/>
      <c r="F4" s="177"/>
      <c r="G4" s="177"/>
      <c r="H4" s="177"/>
      <c r="I4" s="177"/>
      <c r="J4" s="177"/>
      <c r="K4" s="177"/>
      <c r="L4" s="234"/>
      <c r="O4" s="434" t="s">
        <v>226</v>
      </c>
      <c r="P4" s="434"/>
      <c r="Q4" s="434"/>
      <c r="R4" s="434"/>
      <c r="S4" s="434"/>
      <c r="T4" s="434"/>
    </row>
    <row r="5" spans="2:20" ht="15" customHeight="1" x14ac:dyDescent="0.25">
      <c r="B5" s="233"/>
      <c r="C5" s="177"/>
      <c r="D5" s="177"/>
      <c r="E5" s="177"/>
      <c r="F5" s="177"/>
      <c r="G5" s="177"/>
      <c r="H5" s="177"/>
      <c r="I5" s="177"/>
      <c r="J5" s="177"/>
      <c r="K5" s="177"/>
      <c r="L5" s="234"/>
      <c r="O5" s="434"/>
      <c r="P5" s="434"/>
      <c r="Q5" s="434"/>
      <c r="R5" s="434"/>
      <c r="S5" s="434"/>
      <c r="T5" s="434"/>
    </row>
    <row r="6" spans="2:20" ht="17.25" customHeight="1" x14ac:dyDescent="0.25">
      <c r="B6" s="430" t="s">
        <v>150</v>
      </c>
      <c r="C6" s="431"/>
      <c r="D6" s="431"/>
      <c r="E6" s="431"/>
      <c r="F6" s="431"/>
      <c r="G6" s="431"/>
      <c r="H6" s="431"/>
      <c r="I6" s="431"/>
      <c r="J6" s="431"/>
      <c r="K6" s="431"/>
      <c r="L6" s="432"/>
      <c r="O6" s="434"/>
      <c r="P6" s="434"/>
      <c r="Q6" s="434"/>
      <c r="R6" s="434"/>
      <c r="S6" s="434"/>
      <c r="T6" s="434"/>
    </row>
    <row r="7" spans="2:20" ht="15" customHeight="1" x14ac:dyDescent="0.25">
      <c r="B7" s="433" t="s">
        <v>132</v>
      </c>
      <c r="C7" s="414"/>
      <c r="D7" s="414"/>
      <c r="E7" s="414"/>
      <c r="F7" s="414"/>
      <c r="G7" s="414"/>
      <c r="H7" s="414"/>
      <c r="I7" s="414"/>
      <c r="J7" s="414"/>
      <c r="K7" s="414"/>
      <c r="L7" s="415"/>
      <c r="O7" s="434"/>
      <c r="P7" s="434"/>
      <c r="Q7" s="434"/>
      <c r="R7" s="434"/>
      <c r="S7" s="434"/>
      <c r="T7" s="434"/>
    </row>
    <row r="8" spans="2:20" x14ac:dyDescent="0.25">
      <c r="B8" s="433" t="s">
        <v>131</v>
      </c>
      <c r="C8" s="414"/>
      <c r="D8" s="414"/>
      <c r="E8" s="414"/>
      <c r="F8" s="414"/>
      <c r="G8" s="414"/>
      <c r="H8" s="414"/>
      <c r="I8" s="414"/>
      <c r="J8" s="414"/>
      <c r="K8" s="414"/>
      <c r="L8" s="415"/>
      <c r="O8" s="434"/>
      <c r="P8" s="434"/>
      <c r="Q8" s="434"/>
      <c r="R8" s="434"/>
      <c r="S8" s="434"/>
      <c r="T8" s="434"/>
    </row>
    <row r="9" spans="2:20" x14ac:dyDescent="0.25">
      <c r="B9" s="274" t="s">
        <v>133</v>
      </c>
      <c r="C9" s="275"/>
      <c r="D9" s="275"/>
      <c r="E9" s="314" t="s">
        <v>240</v>
      </c>
      <c r="F9" s="137"/>
      <c r="G9" s="137"/>
      <c r="H9" s="137"/>
      <c r="I9" s="137"/>
      <c r="J9" s="145" t="s">
        <v>136</v>
      </c>
      <c r="K9" s="316" t="s">
        <v>237</v>
      </c>
      <c r="L9" s="235"/>
      <c r="O9" s="434"/>
      <c r="P9" s="434"/>
      <c r="Q9" s="434"/>
      <c r="R9" s="434"/>
      <c r="S9" s="434"/>
      <c r="T9" s="434"/>
    </row>
    <row r="10" spans="2:20" x14ac:dyDescent="0.25">
      <c r="B10" s="276" t="s">
        <v>233</v>
      </c>
      <c r="C10" s="137"/>
      <c r="D10" s="177"/>
      <c r="E10" s="145" t="s">
        <v>134</v>
      </c>
      <c r="F10" s="137"/>
      <c r="G10" s="315" t="s">
        <v>235</v>
      </c>
      <c r="H10" s="137"/>
      <c r="I10" s="137"/>
      <c r="J10" s="145" t="s">
        <v>135</v>
      </c>
      <c r="K10" s="314" t="s">
        <v>236</v>
      </c>
      <c r="L10" s="235"/>
    </row>
    <row r="11" spans="2:20" x14ac:dyDescent="0.25">
      <c r="B11" s="277"/>
      <c r="C11" s="278"/>
      <c r="D11" s="279"/>
      <c r="E11" s="280"/>
      <c r="F11" s="281"/>
      <c r="G11" s="282"/>
      <c r="H11" s="282"/>
      <c r="I11" s="282"/>
      <c r="J11" s="282"/>
      <c r="K11" s="282"/>
      <c r="L11" s="283"/>
    </row>
    <row r="12" spans="2:20" ht="38.25" x14ac:dyDescent="0.25">
      <c r="B12" s="284" t="s">
        <v>0</v>
      </c>
      <c r="C12" s="160" t="s">
        <v>151</v>
      </c>
      <c r="D12" s="161" t="s">
        <v>152</v>
      </c>
      <c r="E12" s="160" t="s">
        <v>153</v>
      </c>
      <c r="F12" s="160" t="s">
        <v>154</v>
      </c>
      <c r="G12" s="160" t="s">
        <v>128</v>
      </c>
      <c r="H12" s="160" t="s">
        <v>129</v>
      </c>
      <c r="I12" s="160" t="s">
        <v>155</v>
      </c>
      <c r="J12" s="160" t="s">
        <v>156</v>
      </c>
      <c r="K12" s="160" t="s">
        <v>157</v>
      </c>
      <c r="L12" s="285" t="s">
        <v>158</v>
      </c>
    </row>
    <row r="13" spans="2:20" x14ac:dyDescent="0.25">
      <c r="B13" s="301" t="s">
        <v>143</v>
      </c>
      <c r="C13" s="302">
        <f>VLOOKUP(B13,'PLANILHA REFERENCIA DETRAN PR'!$A$6:$I$42,4,FALSE)</f>
        <v>822000</v>
      </c>
      <c r="D13" s="303" t="str">
        <f>VLOOKUP(B13,'PLANILHA REFERENCIA DETRAN PR'!$A$6:$I$42,2,FALSE)</f>
        <v>Faixa de sinalização horizontal c/tinta resina acrílica base solvente</v>
      </c>
      <c r="E13" s="302" t="str">
        <f>VLOOKUP(B13,'PLANILHA REFERENCIA DETRAN PR'!$A$6:$I$42,6,FALSE)</f>
        <v>M2</v>
      </c>
      <c r="F13" s="302">
        <f>VLOOKUP(B13,PLANILHA_SINTÉTICA!$B$14:$N$25,7,FALSE)</f>
        <v>2036.71</v>
      </c>
      <c r="G13" s="302">
        <f>VLOOKUP(B13,'PLANILHA REFERENCIA DETRAN PR'!$A$6:$I$42,9,FALSE)</f>
        <v>34.51</v>
      </c>
      <c r="H13" s="150">
        <f t="shared" ref="H13:H22" si="0">G13*F13</f>
        <v>70286.862099999998</v>
      </c>
      <c r="I13" s="150">
        <f>H13</f>
        <v>70286.862099999998</v>
      </c>
      <c r="J13" s="151">
        <f t="shared" ref="J13:J22" si="1">H13/I$22</f>
        <v>0.38411466606054034</v>
      </c>
      <c r="K13" s="151">
        <f>J13</f>
        <v>0.38411466606054034</v>
      </c>
      <c r="L13" s="286" t="str">
        <f>IFERROR(IF((K13-J13)&gt;0.8,"C",IF((K13-J13)&lt;0.5,"A","B")),"")</f>
        <v>A</v>
      </c>
    </row>
    <row r="14" spans="2:20" x14ac:dyDescent="0.25">
      <c r="B14" s="301" t="s">
        <v>138</v>
      </c>
      <c r="C14" s="302">
        <f>VLOOKUP(B14,'PLANILHA REFERENCIA DETRAN PR'!$A$6:$I$42,4,FALSE)</f>
        <v>821300</v>
      </c>
      <c r="D14" s="303" t="str">
        <f>VLOOKUP(B14,'PLANILHA REFERENCIA DETRAN PR'!$A$6:$I$42,2,FALSE)</f>
        <v>Suporte metál.galv.fogo d=2,5" c/tampa e aletas antigiro h=3,00m</v>
      </c>
      <c r="E14" s="302" t="str">
        <f>VLOOKUP(B14,'PLANILHA REFERENCIA DETRAN PR'!$A$6:$I$42,6,FALSE)</f>
        <v>ud</v>
      </c>
      <c r="F14" s="302">
        <f>VLOOKUP(B14,PLANILHA_SINTÉTICA!$B$14:$N$25,7,FALSE)</f>
        <v>161</v>
      </c>
      <c r="G14" s="302">
        <f>VLOOKUP(B14,'PLANILHA REFERENCIA DETRAN PR'!$A$6:$I$42,9,FALSE)</f>
        <v>412.65</v>
      </c>
      <c r="H14" s="150">
        <f t="shared" si="0"/>
        <v>66436.649999999994</v>
      </c>
      <c r="I14" s="150">
        <f>I13+H14</f>
        <v>136723.51209999999</v>
      </c>
      <c r="J14" s="151">
        <f t="shared" si="1"/>
        <v>0.36307342320423486</v>
      </c>
      <c r="K14" s="151">
        <f t="shared" ref="K14:K22" si="2">K13+J14</f>
        <v>0.7471880892647752</v>
      </c>
      <c r="L14" s="286" t="str">
        <f t="shared" ref="L14:L22" si="3">IFERROR(IF((K14-J14)&gt;0.8,"C",IF((K14-J14)&lt;0.5,"A","B")),"")</f>
        <v>A</v>
      </c>
    </row>
    <row r="15" spans="2:20" ht="30" x14ac:dyDescent="0.25">
      <c r="B15" s="301" t="s">
        <v>137</v>
      </c>
      <c r="C15" s="302">
        <f>VLOOKUP(B15,'PLANILHA REFERENCIA DETRAN PR'!$A$6:$I$42,4,FALSE)</f>
        <v>820000</v>
      </c>
      <c r="D15" s="303" t="str">
        <f>VLOOKUP(B15,'PLANILHA REFERENCIA DETRAN PR'!$A$6:$I$42,2,FALSE)</f>
        <v>Placa sinalização em chapa de aço nº18 galvanizada c/ película refletiva Tipo I A (prismática)</v>
      </c>
      <c r="E15" s="302" t="str">
        <f>VLOOKUP(B15,'PLANILHA REFERENCIA DETRAN PR'!$A$6:$I$42,6,FALSE)</f>
        <v>M2</v>
      </c>
      <c r="F15" s="302">
        <f>VLOOKUP(B15,PLANILHA_SINTÉTICA!$B$14:$N$25,7,FALSE)</f>
        <v>48.26</v>
      </c>
      <c r="G15" s="302">
        <f>VLOOKUP(B15,'PLANILHA REFERENCIA DETRAN PR'!$A$6:$I$42,9,FALSE)</f>
        <v>667.42</v>
      </c>
      <c r="H15" s="150">
        <f t="shared" si="0"/>
        <v>32209.689199999997</v>
      </c>
      <c r="I15" s="150">
        <f t="shared" ref="I15:I22" si="4">I14+H15</f>
        <v>168933.20129999999</v>
      </c>
      <c r="J15" s="151">
        <f t="shared" si="1"/>
        <v>0.17602456051273616</v>
      </c>
      <c r="K15" s="151">
        <f t="shared" si="2"/>
        <v>0.92321264977751138</v>
      </c>
      <c r="L15" s="286" t="str">
        <f t="shared" si="3"/>
        <v>B</v>
      </c>
    </row>
    <row r="16" spans="2:20" x14ac:dyDescent="0.25">
      <c r="B16" s="301" t="s">
        <v>139</v>
      </c>
      <c r="C16" s="302">
        <f>VLOOKUP(B16,'PLANILHA REFERENCIA DETRAN PR'!$A$6:$I$42,4,FALSE)</f>
        <v>821350</v>
      </c>
      <c r="D16" s="303" t="str">
        <f>VLOOKUP(B16,'PLANILHA REFERENCIA DETRAN PR'!$A$6:$I$42,2,FALSE)</f>
        <v>Suporte metál.galv.fogo d=2,5" c/tampa e aletas antigiro h=3,50m</v>
      </c>
      <c r="E16" s="302" t="str">
        <f>VLOOKUP(B16,'PLANILHA REFERENCIA DETRAN PR'!$A$6:$I$42,6,FALSE)</f>
        <v>ud</v>
      </c>
      <c r="F16" s="302">
        <f>VLOOKUP(B16,PLANILHA_SINTÉTICA!$B$14:$N$25,7,FALSE)</f>
        <v>22</v>
      </c>
      <c r="G16" s="302">
        <f>VLOOKUP(B16,'PLANILHA REFERENCIA DETRAN PR'!$A$6:$I$42,9,FALSE)</f>
        <v>468.65</v>
      </c>
      <c r="H16" s="150">
        <f t="shared" si="0"/>
        <v>10310.299999999999</v>
      </c>
      <c r="I16" s="150">
        <f t="shared" si="4"/>
        <v>179243.50129999997</v>
      </c>
      <c r="J16" s="151">
        <f t="shared" si="1"/>
        <v>5.6345344252948071E-2</v>
      </c>
      <c r="K16" s="151">
        <f t="shared" si="2"/>
        <v>0.97955799403045951</v>
      </c>
      <c r="L16" s="286" t="str">
        <f t="shared" si="3"/>
        <v>C</v>
      </c>
    </row>
    <row r="17" spans="2:12" x14ac:dyDescent="0.25">
      <c r="B17" s="301" t="s">
        <v>199</v>
      </c>
      <c r="C17" s="302" t="str">
        <f>VLOOKUP(B17,'PLANILHA REFERENCIA DETRAN PR'!$A$6:$I$42,4,FALSE)</f>
        <v>ST 64.15.0200</v>
      </c>
      <c r="D17" s="303" t="str">
        <f>VLOOKUP(B17,'PLANILHA REFERENCIA DETRAN PR'!$A$6:$I$42,2,FALSE)</f>
        <v>Retirada de poste simples de aço, diâmetro de 2" (desonerado)</v>
      </c>
      <c r="E17" s="302" t="str">
        <f>VLOOKUP(B17,'PLANILHA REFERENCIA DETRAN PR'!$A$6:$I$42,6,FALSE)</f>
        <v>ud</v>
      </c>
      <c r="F17" s="302">
        <f>VLOOKUP(B17,PLANILHA_SINTÉTICA!$B$14:$N$25,7,FALSE)</f>
        <v>34</v>
      </c>
      <c r="G17" s="302">
        <f>VLOOKUP(B17,'PLANILHA REFERENCIA DETRAN PR'!$A$6:$I$42,9,FALSE)</f>
        <v>32.82</v>
      </c>
      <c r="H17" s="150">
        <f t="shared" si="0"/>
        <v>1115.8800000000001</v>
      </c>
      <c r="I17" s="150">
        <f t="shared" si="4"/>
        <v>180359.38129999998</v>
      </c>
      <c r="J17" s="151">
        <f t="shared" si="1"/>
        <v>6.0982360110743341E-3</v>
      </c>
      <c r="K17" s="151">
        <f t="shared" si="2"/>
        <v>0.9856562300415338</v>
      </c>
      <c r="L17" s="286" t="str">
        <f t="shared" si="3"/>
        <v>C</v>
      </c>
    </row>
    <row r="18" spans="2:12" x14ac:dyDescent="0.25">
      <c r="B18" s="301" t="s">
        <v>219</v>
      </c>
      <c r="C18" s="302">
        <f>VLOOKUP(B18,'PLANILHA REFERENCIA DETRAN PR'!$A$6:$I$42,4,FALSE)</f>
        <v>872000</v>
      </c>
      <c r="D18" s="303" t="str">
        <f>VLOOKUP(B18,'PLANILHA REFERENCIA DETRAN PR'!$A$6:$I$42,2,FALSE)</f>
        <v>Tachão refletivo monodirecional</v>
      </c>
      <c r="E18" s="302" t="str">
        <f>VLOOKUP(B18,'PLANILHA REFERENCIA DETRAN PR'!$A$6:$I$42,6,FALSE)</f>
        <v>ud</v>
      </c>
      <c r="F18" s="302">
        <f>VLOOKUP(B18,PLANILHA_SINTÉTICA!$B$14:$N$25,7,FALSE)</f>
        <v>30</v>
      </c>
      <c r="G18" s="302">
        <f>VLOOKUP(B18,'PLANILHA REFERENCIA DETRAN PR'!$A$6:$I$42,9,FALSE)</f>
        <v>28.92</v>
      </c>
      <c r="H18" s="150">
        <f t="shared" si="0"/>
        <v>867.6</v>
      </c>
      <c r="I18" s="150">
        <f t="shared" si="4"/>
        <v>181226.98129999998</v>
      </c>
      <c r="J18" s="151">
        <f t="shared" si="1"/>
        <v>4.7413965329677846E-3</v>
      </c>
      <c r="K18" s="151">
        <f t="shared" si="2"/>
        <v>0.99039762657450159</v>
      </c>
      <c r="L18" s="286" t="str">
        <f t="shared" si="3"/>
        <v>C</v>
      </c>
    </row>
    <row r="19" spans="2:12" x14ac:dyDescent="0.25">
      <c r="B19" s="301" t="s">
        <v>220</v>
      </c>
      <c r="C19" s="302">
        <f>VLOOKUP(B19,'PLANILHA REFERENCIA DETRAN PR'!$A$6:$I$42,4,FALSE)</f>
        <v>873000</v>
      </c>
      <c r="D19" s="303" t="str">
        <f>VLOOKUP(B19,'PLANILHA REFERENCIA DETRAN PR'!$A$6:$I$42,2,FALSE)</f>
        <v>Tachão refletivo bidirecional</v>
      </c>
      <c r="E19" s="302" t="str">
        <f>VLOOKUP(B19,'PLANILHA REFERENCIA DETRAN PR'!$A$6:$I$42,6,FALSE)</f>
        <v>ud</v>
      </c>
      <c r="F19" s="302">
        <f>VLOOKUP(B19,PLANILHA_SINTÉTICA!$B$14:$N$25,7,FALSE)</f>
        <v>28</v>
      </c>
      <c r="G19" s="302">
        <f>VLOOKUP(B19,'PLANILHA REFERENCIA DETRAN PR'!$A$6:$I$42,9,FALSE)</f>
        <v>30.03</v>
      </c>
      <c r="H19" s="150">
        <f t="shared" si="0"/>
        <v>840.84</v>
      </c>
      <c r="I19" s="150">
        <f t="shared" si="4"/>
        <v>182067.82129999998</v>
      </c>
      <c r="J19" s="151">
        <f t="shared" si="1"/>
        <v>4.5951542885899407E-3</v>
      </c>
      <c r="K19" s="151">
        <f t="shared" si="2"/>
        <v>0.99499278086309151</v>
      </c>
      <c r="L19" s="286" t="str">
        <f t="shared" si="3"/>
        <v>C</v>
      </c>
    </row>
    <row r="20" spans="2:12" x14ac:dyDescent="0.25">
      <c r="B20" s="301" t="s">
        <v>212</v>
      </c>
      <c r="C20" s="302">
        <f>VLOOKUP(B20,'PLANILHA REFERENCIA DETRAN PR'!$A$6:$I$42,4,FALSE)</f>
        <v>5213830</v>
      </c>
      <c r="D20" s="303" t="str">
        <f>VLOOKUP(B20,'PLANILHA REFERENCIA DETRAN PR'!$A$6:$I$42,2,FALSE)</f>
        <v>Remoção de sinalização horizontal por fresagem</v>
      </c>
      <c r="E20" s="302" t="str">
        <f>VLOOKUP(B20,'PLANILHA REFERENCIA DETRAN PR'!$A$6:$I$42,6,FALSE)</f>
        <v>M2</v>
      </c>
      <c r="F20" s="302">
        <f>VLOOKUP(B20,PLANILHA_SINTÉTICA!$B$14:$N$25,7,FALSE)</f>
        <v>165.86</v>
      </c>
      <c r="G20" s="302">
        <f>VLOOKUP(B20,'PLANILHA REFERENCIA DETRAN PR'!$A$6:$I$42,9,FALSE)</f>
        <v>3.77</v>
      </c>
      <c r="H20" s="150">
        <f t="shared" si="0"/>
        <v>625.29220000000009</v>
      </c>
      <c r="I20" s="150">
        <f t="shared" si="4"/>
        <v>182693.11349999998</v>
      </c>
      <c r="J20" s="151">
        <f t="shared" si="1"/>
        <v>3.4171948699536644E-3</v>
      </c>
      <c r="K20" s="151">
        <f t="shared" si="2"/>
        <v>0.99840997573304513</v>
      </c>
      <c r="L20" s="286" t="str">
        <f t="shared" si="3"/>
        <v>C</v>
      </c>
    </row>
    <row r="21" spans="2:12" x14ac:dyDescent="0.25">
      <c r="B21" s="301" t="s">
        <v>201</v>
      </c>
      <c r="C21" s="302">
        <f>VLOOKUP(B21,'PLANILHA REFERENCIA DETRAN PR'!$A$6:$I$42,4,FALSE)</f>
        <v>5213364</v>
      </c>
      <c r="D21" s="303" t="str">
        <f>VLOOKUP(B21,'PLANILHA REFERENCIA DETRAN PR'!$A$6:$I$42,2,FALSE)</f>
        <v>Remoção de placa de sinalização</v>
      </c>
      <c r="E21" s="302" t="str">
        <f>VLOOKUP(B21,'PLANILHA REFERENCIA DETRAN PR'!$A$6:$I$42,6,FALSE)</f>
        <v>M2</v>
      </c>
      <c r="F21" s="302">
        <f>VLOOKUP(B21,PLANILHA_SINTÉTICA!$B$14:$N$25,7,FALSE)</f>
        <v>10.73</v>
      </c>
      <c r="G21" s="302">
        <f>VLOOKUP(B21,'PLANILHA REFERENCIA DETRAN PR'!$A$6:$I$42,9,FALSE)</f>
        <v>21.67</v>
      </c>
      <c r="H21" s="150">
        <f t="shared" si="0"/>
        <v>232.51910000000004</v>
      </c>
      <c r="I21" s="150">
        <f t="shared" si="4"/>
        <v>182925.63259999998</v>
      </c>
      <c r="J21" s="151">
        <f t="shared" si="1"/>
        <v>1.2707068402360417E-3</v>
      </c>
      <c r="K21" s="151">
        <f t="shared" si="2"/>
        <v>0.99968068257328113</v>
      </c>
      <c r="L21" s="286" t="str">
        <f t="shared" si="3"/>
        <v>C</v>
      </c>
    </row>
    <row r="22" spans="2:12" ht="30" x14ac:dyDescent="0.25">
      <c r="B22" s="301" t="s">
        <v>200</v>
      </c>
      <c r="C22" s="302" t="str">
        <f>VLOOKUP(B22,'PLANILHA REFERENCIA DETRAN PR'!$A$6:$I$42,4,FALSE)</f>
        <v>ST 64.15.0050</v>
      </c>
      <c r="D22" s="303" t="str">
        <f>VLOOKUP(B22,'PLANILHA REFERENCIA DETRAN PR'!$A$6:$I$42,2,FALSE)</f>
        <v>Assentamento de poste simples de aco, diametro de 2", inclusive abertura de furo, fundacao e recomposicao do piso.(desonerado)</v>
      </c>
      <c r="E22" s="302" t="str">
        <f>VLOOKUP(B22,'PLANILHA REFERENCIA DETRAN PR'!$A$6:$I$42,6,FALSE)</f>
        <v>ud</v>
      </c>
      <c r="F22" s="302">
        <f>VLOOKUP(B22,PLANILHA_SINTÉTICA!$B$14:$N$25,7,FALSE)</f>
        <v>1</v>
      </c>
      <c r="G22" s="302">
        <f>VLOOKUP(B22,'PLANILHA REFERENCIA DETRAN PR'!$A$6:$I$42,9,FALSE)</f>
        <v>58.43</v>
      </c>
      <c r="H22" s="150">
        <f t="shared" si="0"/>
        <v>58.43</v>
      </c>
      <c r="I22" s="150">
        <f t="shared" si="4"/>
        <v>182984.06259999998</v>
      </c>
      <c r="J22" s="151">
        <f t="shared" si="1"/>
        <v>3.1931742671888853E-4</v>
      </c>
      <c r="K22" s="151">
        <f t="shared" si="2"/>
        <v>1</v>
      </c>
      <c r="L22" s="286" t="str">
        <f t="shared" si="3"/>
        <v>C</v>
      </c>
    </row>
  </sheetData>
  <sortState ref="B13:H22">
    <sortCondition descending="1" ref="H13:H22"/>
  </sortState>
  <mergeCells count="4">
    <mergeCell ref="B6:L6"/>
    <mergeCell ref="B7:L7"/>
    <mergeCell ref="B8:L8"/>
    <mergeCell ref="O4:T9"/>
  </mergeCells>
  <conditionalFormatting sqref="L13:L22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22">
    <cfRule type="duplicateValues" dxfId="1" priority="50"/>
  </conditionalFormatting>
  <conditionalFormatting sqref="D13:D22">
    <cfRule type="duplicateValues" dxfId="0" priority="52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zoomScaleNormal="100" zoomScaleSheetLayoutView="100" workbookViewId="0">
      <selection activeCell="C38" sqref="C38"/>
    </sheetView>
  </sheetViews>
  <sheetFormatPr defaultRowHeight="15" x14ac:dyDescent="0.25"/>
  <cols>
    <col min="2" max="9" width="11.7109375" customWidth="1"/>
  </cols>
  <sheetData>
    <row r="4" spans="2:17" x14ac:dyDescent="0.25">
      <c r="L4" s="328" t="s">
        <v>222</v>
      </c>
      <c r="M4" s="328"/>
      <c r="N4" s="328"/>
      <c r="O4" s="328"/>
      <c r="P4" s="328"/>
      <c r="Q4" s="328"/>
    </row>
    <row r="5" spans="2:17" ht="15.75" thickBot="1" x14ac:dyDescent="0.3">
      <c r="L5" s="328"/>
      <c r="M5" s="328"/>
      <c r="N5" s="328"/>
      <c r="O5" s="328"/>
      <c r="P5" s="328"/>
      <c r="Q5" s="328"/>
    </row>
    <row r="6" spans="2:17" x14ac:dyDescent="0.25">
      <c r="B6" s="442"/>
      <c r="C6" s="443"/>
      <c r="D6" s="443"/>
      <c r="E6" s="443"/>
      <c r="F6" s="443"/>
      <c r="G6" s="443"/>
      <c r="H6" s="443"/>
      <c r="I6" s="444"/>
      <c r="L6" s="328"/>
      <c r="M6" s="328"/>
      <c r="N6" s="328"/>
      <c r="O6" s="328"/>
      <c r="P6" s="328"/>
      <c r="Q6" s="328"/>
    </row>
    <row r="7" spans="2:17" x14ac:dyDescent="0.25">
      <c r="B7" s="445"/>
      <c r="C7" s="446"/>
      <c r="D7" s="446"/>
      <c r="E7" s="446"/>
      <c r="F7" s="446"/>
      <c r="G7" s="446"/>
      <c r="H7" s="446"/>
      <c r="I7" s="447"/>
      <c r="L7" s="328"/>
      <c r="M7" s="328"/>
      <c r="N7" s="328"/>
      <c r="O7" s="328"/>
      <c r="P7" s="328"/>
      <c r="Q7" s="328"/>
    </row>
    <row r="8" spans="2:17" x14ac:dyDescent="0.25">
      <c r="B8" s="163"/>
      <c r="C8" s="287"/>
      <c r="D8" s="287"/>
      <c r="E8" s="287"/>
      <c r="F8" s="287"/>
      <c r="G8" s="287"/>
      <c r="H8" s="287"/>
      <c r="I8" s="164"/>
    </row>
    <row r="9" spans="2:17" x14ac:dyDescent="0.25">
      <c r="B9" s="122"/>
      <c r="C9" s="288" t="s">
        <v>29</v>
      </c>
      <c r="D9" s="448" t="s">
        <v>94</v>
      </c>
      <c r="E9" s="448"/>
      <c r="F9" s="448"/>
      <c r="G9" s="448"/>
      <c r="H9" s="448"/>
      <c r="I9" s="123"/>
    </row>
    <row r="10" spans="2:17" x14ac:dyDescent="0.25">
      <c r="B10" s="122"/>
      <c r="C10" s="124" t="s">
        <v>87</v>
      </c>
      <c r="D10" s="317" t="s">
        <v>234</v>
      </c>
      <c r="E10" s="289"/>
      <c r="F10" s="289"/>
      <c r="G10" s="289"/>
      <c r="H10" s="289"/>
      <c r="I10" s="123"/>
    </row>
    <row r="11" spans="2:17" ht="15.75" thickBot="1" x14ac:dyDescent="0.3">
      <c r="B11" s="290"/>
      <c r="C11" s="291" t="s">
        <v>88</v>
      </c>
      <c r="D11" s="292" t="str">
        <f>IF([1]DADOS!D32&lt;&gt;"",[1]DADOS!D32," ")</f>
        <v>DETRAN</v>
      </c>
      <c r="E11" s="292"/>
      <c r="F11" s="292"/>
      <c r="G11" s="292"/>
      <c r="H11" s="292"/>
      <c r="I11" s="293"/>
    </row>
    <row r="12" spans="2:17" ht="15.75" thickBot="1" x14ac:dyDescent="0.3">
      <c r="B12" s="449"/>
      <c r="C12" s="450"/>
      <c r="D12" s="450"/>
      <c r="E12" s="450"/>
      <c r="F12" s="450"/>
      <c r="G12" s="450"/>
      <c r="H12" s="450"/>
      <c r="I12" s="451"/>
    </row>
    <row r="13" spans="2:17" x14ac:dyDescent="0.25">
      <c r="B13" s="31"/>
      <c r="C13" s="32"/>
      <c r="D13" s="32"/>
      <c r="E13" s="32"/>
      <c r="F13" s="32"/>
      <c r="G13" s="32"/>
      <c r="H13" s="32"/>
      <c r="I13" s="33"/>
    </row>
    <row r="14" spans="2:17" ht="15.75" x14ac:dyDescent="0.25">
      <c r="B14" s="34"/>
      <c r="C14" s="35"/>
      <c r="D14" s="35"/>
      <c r="E14" s="35"/>
      <c r="F14" s="35"/>
      <c r="G14" s="35"/>
      <c r="H14" s="35"/>
      <c r="I14" s="36"/>
    </row>
    <row r="15" spans="2:17" ht="15.75" x14ac:dyDescent="0.25">
      <c r="B15" s="34"/>
      <c r="C15" s="35"/>
      <c r="D15" s="35"/>
      <c r="E15" s="35"/>
      <c r="F15" s="35"/>
      <c r="G15" s="35"/>
      <c r="H15" s="35"/>
      <c r="I15" s="36"/>
    </row>
    <row r="16" spans="2:17" ht="15.75" x14ac:dyDescent="0.25">
      <c r="B16" s="34"/>
      <c r="C16" s="35"/>
      <c r="D16" s="437" t="s">
        <v>89</v>
      </c>
      <c r="E16" s="437"/>
      <c r="F16" s="437"/>
      <c r="G16" s="437"/>
      <c r="H16" s="35"/>
      <c r="I16" s="36"/>
    </row>
    <row r="17" spans="2:9" ht="15.75" x14ac:dyDescent="0.25">
      <c r="B17" s="34"/>
      <c r="C17" s="35"/>
      <c r="D17" s="35"/>
      <c r="E17" s="35"/>
      <c r="F17" s="35"/>
      <c r="G17" s="35"/>
      <c r="H17" s="35"/>
      <c r="I17" s="36"/>
    </row>
    <row r="18" spans="2:9" ht="15.75" customHeight="1" x14ac:dyDescent="0.25">
      <c r="B18" s="34"/>
      <c r="C18" s="439" t="s">
        <v>242</v>
      </c>
      <c r="D18" s="439"/>
      <c r="E18" s="439"/>
      <c r="F18" s="439"/>
      <c r="G18" s="439"/>
      <c r="H18" s="439"/>
      <c r="I18" s="36"/>
    </row>
    <row r="19" spans="2:9" ht="15.75" customHeight="1" x14ac:dyDescent="0.25">
      <c r="B19" s="34"/>
      <c r="C19" s="439"/>
      <c r="D19" s="439"/>
      <c r="E19" s="439"/>
      <c r="F19" s="439"/>
      <c r="G19" s="439"/>
      <c r="H19" s="439"/>
      <c r="I19" s="36"/>
    </row>
    <row r="20" spans="2:9" ht="15.75" customHeight="1" x14ac:dyDescent="0.25">
      <c r="B20" s="34"/>
      <c r="C20" s="439"/>
      <c r="D20" s="439"/>
      <c r="E20" s="439"/>
      <c r="F20" s="439"/>
      <c r="G20" s="439"/>
      <c r="H20" s="439"/>
      <c r="I20" s="36"/>
    </row>
    <row r="21" spans="2:9" ht="15.75" customHeight="1" x14ac:dyDescent="0.25">
      <c r="B21" s="34"/>
      <c r="C21" s="439"/>
      <c r="D21" s="439"/>
      <c r="E21" s="439"/>
      <c r="F21" s="439"/>
      <c r="G21" s="439"/>
      <c r="H21" s="439"/>
      <c r="I21" s="36"/>
    </row>
    <row r="22" spans="2:9" ht="15.75" x14ac:dyDescent="0.25">
      <c r="B22" s="34"/>
      <c r="C22" s="439"/>
      <c r="D22" s="439"/>
      <c r="E22" s="439"/>
      <c r="F22" s="439"/>
      <c r="G22" s="439"/>
      <c r="H22" s="439"/>
      <c r="I22" s="36"/>
    </row>
    <row r="23" spans="2:9" ht="15.75" x14ac:dyDescent="0.25">
      <c r="B23" s="34"/>
      <c r="C23" s="439"/>
      <c r="D23" s="439"/>
      <c r="E23" s="439"/>
      <c r="F23" s="439"/>
      <c r="G23" s="439"/>
      <c r="H23" s="439"/>
      <c r="I23" s="36"/>
    </row>
    <row r="24" spans="2:9" ht="15.75" x14ac:dyDescent="0.25">
      <c r="B24" s="34"/>
      <c r="C24" s="439"/>
      <c r="D24" s="439"/>
      <c r="E24" s="439"/>
      <c r="F24" s="439"/>
      <c r="G24" s="439"/>
      <c r="H24" s="439"/>
      <c r="I24" s="36"/>
    </row>
    <row r="25" spans="2:9" ht="15.75" x14ac:dyDescent="0.25">
      <c r="B25" s="34"/>
      <c r="C25" s="120"/>
      <c r="D25" s="120"/>
      <c r="E25" s="120"/>
      <c r="F25" s="120"/>
      <c r="G25" s="120"/>
      <c r="H25" s="120"/>
      <c r="I25" s="36"/>
    </row>
    <row r="26" spans="2:9" ht="15.75" x14ac:dyDescent="0.25">
      <c r="B26" s="34"/>
      <c r="C26" s="438" t="s">
        <v>90</v>
      </c>
      <c r="D26" s="438"/>
      <c r="E26" s="438"/>
      <c r="F26" s="441" t="s">
        <v>237</v>
      </c>
      <c r="G26" s="441"/>
      <c r="H26" s="441"/>
      <c r="I26" s="36"/>
    </row>
    <row r="27" spans="2:9" ht="15.75" x14ac:dyDescent="0.25">
      <c r="B27" s="34"/>
      <c r="C27" s="438" t="s">
        <v>91</v>
      </c>
      <c r="D27" s="438"/>
      <c r="E27" s="438"/>
      <c r="F27" s="436" t="s">
        <v>236</v>
      </c>
      <c r="G27" s="436"/>
      <c r="H27" s="436"/>
      <c r="I27" s="36"/>
    </row>
    <row r="28" spans="2:9" ht="15.75" x14ac:dyDescent="0.25">
      <c r="B28" s="34"/>
      <c r="C28" s="121"/>
      <c r="D28" s="121"/>
      <c r="E28" s="120"/>
      <c r="F28" s="120"/>
      <c r="G28" s="120"/>
      <c r="H28" s="120"/>
      <c r="I28" s="36"/>
    </row>
    <row r="29" spans="2:9" ht="15.75" x14ac:dyDescent="0.25">
      <c r="B29" s="34"/>
      <c r="C29" s="121"/>
      <c r="D29" s="121"/>
      <c r="E29" s="121"/>
      <c r="F29" s="121" t="s">
        <v>92</v>
      </c>
      <c r="G29" s="121"/>
      <c r="H29" s="121"/>
      <c r="I29" s="36"/>
    </row>
    <row r="30" spans="2:9" ht="15.75" x14ac:dyDescent="0.25">
      <c r="B30" s="34"/>
      <c r="C30" s="35"/>
      <c r="D30" s="35"/>
      <c r="E30" s="35"/>
      <c r="F30" s="294"/>
      <c r="G30" s="318" t="s">
        <v>235</v>
      </c>
      <c r="H30" s="37"/>
      <c r="I30" s="36"/>
    </row>
    <row r="31" spans="2:9" ht="15.75" x14ac:dyDescent="0.25">
      <c r="B31" s="34"/>
      <c r="C31" s="35"/>
      <c r="D31" s="35"/>
      <c r="E31" s="35"/>
      <c r="F31" s="35"/>
      <c r="G31" s="35"/>
      <c r="H31" s="35"/>
      <c r="I31" s="36"/>
    </row>
    <row r="32" spans="2:9" ht="15.75" x14ac:dyDescent="0.25">
      <c r="B32" s="34"/>
      <c r="C32" s="437" t="s">
        <v>93</v>
      </c>
      <c r="D32" s="437"/>
      <c r="E32" s="437"/>
      <c r="F32" s="437"/>
      <c r="G32" s="437"/>
      <c r="H32" s="437"/>
      <c r="I32" s="36"/>
    </row>
    <row r="33" spans="2:9" ht="15.75" x14ac:dyDescent="0.25">
      <c r="B33" s="34"/>
      <c r="C33" s="35"/>
      <c r="D33" s="35"/>
      <c r="E33" s="35"/>
      <c r="F33" s="35"/>
      <c r="G33" s="35"/>
      <c r="H33" s="35"/>
      <c r="I33" s="36"/>
    </row>
    <row r="34" spans="2:9" ht="15.75" customHeight="1" x14ac:dyDescent="0.25">
      <c r="B34" s="34"/>
      <c r="C34" s="440" t="s">
        <v>243</v>
      </c>
      <c r="D34" s="440"/>
      <c r="E34" s="440"/>
      <c r="F34" s="440"/>
      <c r="G34" s="440"/>
      <c r="H34" s="440"/>
      <c r="I34" s="36"/>
    </row>
    <row r="35" spans="2:9" ht="15.75" x14ac:dyDescent="0.25">
      <c r="B35" s="34"/>
      <c r="C35" s="440"/>
      <c r="D35" s="440"/>
      <c r="E35" s="440"/>
      <c r="F35" s="440"/>
      <c r="G35" s="440"/>
      <c r="H35" s="440"/>
      <c r="I35" s="36"/>
    </row>
    <row r="36" spans="2:9" ht="15.75" x14ac:dyDescent="0.25">
      <c r="B36" s="34"/>
      <c r="C36" s="440"/>
      <c r="D36" s="440"/>
      <c r="E36" s="440"/>
      <c r="F36" s="440"/>
      <c r="G36" s="440"/>
      <c r="H36" s="440"/>
      <c r="I36" s="36"/>
    </row>
    <row r="37" spans="2:9" ht="15.75" x14ac:dyDescent="0.25">
      <c r="B37" s="34"/>
      <c r="C37" s="440"/>
      <c r="D37" s="440"/>
      <c r="E37" s="440"/>
      <c r="F37" s="440"/>
      <c r="G37" s="440"/>
      <c r="H37" s="440"/>
      <c r="I37" s="36"/>
    </row>
    <row r="38" spans="2:9" ht="15.75" x14ac:dyDescent="0.25">
      <c r="B38" s="34"/>
      <c r="C38" s="35"/>
      <c r="D38" s="35"/>
      <c r="E38" s="35"/>
      <c r="F38" s="35"/>
      <c r="G38" s="35"/>
      <c r="H38" s="35"/>
      <c r="I38" s="36"/>
    </row>
    <row r="39" spans="2:9" ht="15.75" x14ac:dyDescent="0.25">
      <c r="B39" s="34"/>
      <c r="C39" s="435" t="s">
        <v>90</v>
      </c>
      <c r="D39" s="435"/>
      <c r="E39" s="435"/>
      <c r="F39" s="441" t="s">
        <v>237</v>
      </c>
      <c r="G39" s="441"/>
      <c r="H39" s="441"/>
      <c r="I39" s="36"/>
    </row>
    <row r="40" spans="2:9" ht="15.75" x14ac:dyDescent="0.25">
      <c r="B40" s="34"/>
      <c r="C40" s="435" t="s">
        <v>91</v>
      </c>
      <c r="D40" s="435"/>
      <c r="E40" s="435"/>
      <c r="F40" s="436" t="s">
        <v>236</v>
      </c>
      <c r="G40" s="436"/>
      <c r="H40" s="436"/>
      <c r="I40" s="36"/>
    </row>
    <row r="41" spans="2:9" ht="15.75" x14ac:dyDescent="0.25">
      <c r="B41" s="34"/>
      <c r="C41" s="35"/>
      <c r="D41" s="35"/>
      <c r="E41" s="35"/>
      <c r="F41" s="120"/>
      <c r="G41" s="120"/>
      <c r="H41" s="120"/>
      <c r="I41" s="36"/>
    </row>
    <row r="42" spans="2:9" ht="15.75" x14ac:dyDescent="0.25">
      <c r="B42" s="34"/>
      <c r="C42" s="35"/>
      <c r="D42" s="35"/>
      <c r="E42" s="35"/>
      <c r="F42" s="35" t="s">
        <v>92</v>
      </c>
      <c r="G42" s="35"/>
      <c r="H42" s="35"/>
      <c r="I42" s="36"/>
    </row>
    <row r="43" spans="2:9" ht="15.75" x14ac:dyDescent="0.25">
      <c r="B43" s="34"/>
      <c r="C43" s="35"/>
      <c r="D43" s="35"/>
      <c r="E43" s="35"/>
      <c r="G43" s="318" t="s">
        <v>235</v>
      </c>
      <c r="H43" s="37"/>
      <c r="I43" s="36"/>
    </row>
    <row r="44" spans="2:9" ht="15.75" x14ac:dyDescent="0.25">
      <c r="B44" s="34"/>
      <c r="C44" s="35"/>
      <c r="D44" s="35"/>
      <c r="E44" s="35"/>
      <c r="F44" s="35"/>
      <c r="G44" s="35"/>
      <c r="H44" s="35"/>
      <c r="I44" s="36"/>
    </row>
    <row r="45" spans="2:9" ht="15.75" x14ac:dyDescent="0.25">
      <c r="B45" s="34"/>
      <c r="C45" s="35"/>
      <c r="D45" s="35"/>
      <c r="E45" s="35"/>
      <c r="F45" s="35"/>
      <c r="G45" s="35"/>
      <c r="H45" s="35"/>
      <c r="I45" s="36"/>
    </row>
    <row r="46" spans="2:9" ht="15.75" x14ac:dyDescent="0.25">
      <c r="B46" s="34"/>
      <c r="C46" s="35"/>
      <c r="D46" s="35"/>
      <c r="E46" s="35"/>
      <c r="F46" s="35"/>
      <c r="G46" s="35"/>
      <c r="H46" s="35"/>
      <c r="I46" s="36"/>
    </row>
    <row r="47" spans="2:9" ht="16.5" thickBot="1" x14ac:dyDescent="0.3">
      <c r="B47" s="38"/>
      <c r="C47" s="39"/>
      <c r="D47" s="39"/>
      <c r="E47" s="39"/>
      <c r="F47" s="39"/>
      <c r="G47" s="39"/>
      <c r="H47" s="39"/>
      <c r="I47" s="40"/>
    </row>
  </sheetData>
  <mergeCells count="17">
    <mergeCell ref="L4:Q7"/>
    <mergeCell ref="B6:I6"/>
    <mergeCell ref="B7:I7"/>
    <mergeCell ref="D9:H9"/>
    <mergeCell ref="B12:I12"/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2023-03-27T17:36:48Z</cp:lastPrinted>
  <dcterms:created xsi:type="dcterms:W3CDTF">2018-05-22T13:45:39Z</dcterms:created>
  <dcterms:modified xsi:type="dcterms:W3CDTF">2023-03-27T17:37:14Z</dcterms:modified>
</cp:coreProperties>
</file>